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worksheets/sheet10.xml" ContentType="application/vnd.openxmlformats-officedocument.spreadsheetml.worksheet+xml"/>
  <Override PartName="/xl/drawings/drawing10.xml" ContentType="application/vnd.openxmlformats-officedocument.drawing+xml"/>
  <Override PartName="/xl/worksheets/sheet11.xml" ContentType="application/vnd.openxmlformats-officedocument.spreadsheetml.worksheet+xml"/>
  <Override PartName="/xl/drawings/drawing11.xml" ContentType="application/vnd.openxmlformats-officedocument.drawing+xml"/>
  <Override PartName="/xl/worksheets/sheet12.xml" ContentType="application/vnd.openxmlformats-officedocument.spreadsheetml.worksheet+xml"/>
  <Override PartName="/xl/drawings/drawing12.xml" ContentType="application/vnd.openxmlformats-officedocument.drawing+xml"/>
  <Override PartName="/xl/worksheets/sheet13.xml" ContentType="application/vnd.openxmlformats-officedocument.spreadsheetml.worksheet+xml"/>
  <Override PartName="/xl/drawings/drawing13.xml" ContentType="application/vnd.openxmlformats-officedocument.drawing+xml"/>
  <Override PartName="/xl/worksheets/sheet14.xml" ContentType="application/vnd.openxmlformats-officedocument.spreadsheetml.worksheet+xml"/>
  <Override PartName="/xl/drawings/drawing14.xml" ContentType="application/vnd.openxmlformats-officedocument.drawing+xml"/>
  <Override PartName="/xl/worksheets/sheet15.xml" ContentType="application/vnd.openxmlformats-officedocument.spreadsheetml.worksheet+xml"/>
  <Override PartName="/xl/drawings/drawing15.xml" ContentType="application/vnd.openxmlformats-officedocument.drawing+xml"/>
  <Override PartName="/xl/worksheets/sheet16.xml" ContentType="application/vnd.openxmlformats-officedocument.spreadsheetml.worksheet+xml"/>
  <Override PartName="/xl/drawings/drawing16.xml" ContentType="application/vnd.openxmlformats-officedocument.drawing+xml"/>
  <Override PartName="/xl/worksheets/sheet17.xml" ContentType="application/vnd.openxmlformats-officedocument.spreadsheetml.worksheet+xml"/>
  <Override PartName="/xl/drawings/drawing17.xml" ContentType="application/vnd.openxmlformats-officedocument.drawing+xml"/>
  <Override PartName="/xl/worksheets/sheet18.xml" ContentType="application/vnd.openxmlformats-officedocument.spreadsheetml.worksheet+xml"/>
  <Override PartName="/xl/drawings/drawing18.xml" ContentType="application/vnd.openxmlformats-officedocument.drawing+xml"/>
  <Override PartName="/xl/worksheets/sheet19.xml" ContentType="application/vnd.openxmlformats-officedocument.spreadsheetml.worksheet+xml"/>
  <Override PartName="/xl/drawings/drawing19.xml" ContentType="application/vnd.openxmlformats-officedocument.drawing+xml"/>
  <Override PartName="/xl/worksheets/sheet20.xml" ContentType="application/vnd.openxmlformats-officedocument.spreadsheetml.worksheet+xml"/>
  <Override PartName="/xl/drawings/drawing20.xml" ContentType="application/vnd.openxmlformats-officedocument.drawing+xml"/>
  <Override PartName="/xl/worksheets/sheet21.xml" ContentType="application/vnd.openxmlformats-officedocument.spreadsheetml.worksheet+xml"/>
  <Override PartName="/xl/drawings/drawing21.xml" ContentType="application/vnd.openxmlformats-officedocument.drawing+xml"/>
  <Override PartName="/xl/worksheets/sheet22.xml" ContentType="application/vnd.openxmlformats-officedocument.spreadsheetml.worksheet+xml"/>
  <Override PartName="/xl/drawings/drawing22.xml" ContentType="application/vnd.openxmlformats-officedocument.drawing+xml"/>
  <Override PartName="/xl/worksheets/sheet23.xml" ContentType="application/vnd.openxmlformats-officedocument.spreadsheetml.worksheet+xml"/>
  <Override PartName="/xl/drawings/drawing23.xml" ContentType="application/vnd.openxmlformats-officedocument.drawing+xml"/>
  <Override PartName="/xl/worksheets/sheet24.xml" ContentType="application/vnd.openxmlformats-officedocument.spreadsheetml.worksheet+xml"/>
  <Override PartName="/xl/drawings/drawing24.xml" ContentType="application/vnd.openxmlformats-officedocument.drawing+xml"/>
  <Override PartName="/xl/worksheets/sheet25.xml" ContentType="application/vnd.openxmlformats-officedocument.spreadsheetml.worksheet+xml"/>
  <Override PartName="/xl/drawings/drawing25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Cover" sheetId="1" state="visible" r:id="rId1"/>
    <sheet name="Contents" sheetId="2" state="visible" r:id="rId2"/>
    <sheet name="Notes" sheetId="3" state="visible" r:id="rId3"/>
    <sheet name="Marine_and_terrestrial_species" sheetId="4" state="visible" r:id="rId4"/>
    <sheet name="Air_pollutant_emissions" sheetId="5" state="visible" r:id="rId5"/>
    <sheet name="Freshwater_condition" sheetId="6" state="visible" r:id="rId6"/>
    <sheet name="Clean_seas" sheetId="7" state="visible" r:id="rId7"/>
    <sheet name="Beach_litter" sheetId="8" state="visible" r:id="rId8"/>
    <sheet name="Plastic_ingested_by_seabirds" sheetId="9" state="visible" r:id="rId9"/>
    <sheet name="Seafloor_habitat_disturbance" sheetId="10" state="visible" r:id="rId10"/>
    <sheet name="Greenhouse_gas_emissions" sheetId="11" state="visible" r:id="rId11"/>
    <sheet name="Scotlands_carbon_footprint" sheetId="12" state="visible" r:id="rId12"/>
    <sheet name="Woodland_creation" sheetId="13" state="visible" r:id="rId13"/>
    <sheet name="Woodland_ecological_condition" sheetId="14" state="visible" r:id="rId14"/>
    <sheet name="Peatland_restoration" sheetId="15" state="visible" r:id="rId15"/>
    <sheet name="Total_waste_generated" sheetId="16" state="visible" r:id="rId16"/>
    <sheet name="Carbon_footprint_of_waste" sheetId="17" state="visible" r:id="rId17"/>
    <sheet name="Scotlands_material_footprint" sheetId="18" state="visible" r:id="rId18"/>
    <sheet name="Natural_capital_accounts" sheetId="19" state="visible" r:id="rId19"/>
    <sheet name="Natural_capital_asset_index" sheetId="20" state="visible" r:id="rId20"/>
    <sheet name="Visits_to_the_outdoors" sheetId="21" state="visible" r:id="rId21"/>
    <sheet name="Access_to_green_and_blue_space" sheetId="22" state="visible" r:id="rId22"/>
    <sheet name="Active_travel" sheetId="23" state="visible" r:id="rId23"/>
    <sheet name="Waste_managed_in_Scotland" sheetId="24" state="visible" r:id="rId24"/>
    <sheet name="Sustainability_of_fish_stocks" sheetId="25" state="visible" r:id="rId25"/>
  </sheets>
</workbook>
</file>

<file path=xl/sharedStrings.xml><?xml version="1.0" encoding="utf-8"?>
<sst xmlns="http://schemas.openxmlformats.org/spreadsheetml/2006/main" count="279" uniqueCount="279">
  <si>
    <t xml:space="preserve">Cover</t>
  </si>
  <si>
    <t xml:space="preserve">Description</t>
  </si>
  <si>
    <t xml:space="preserve">This workbook contains data relating to each Environmental Strategy Monitoring Framework indicator. This workbook consists of a cover, contents and notes sheet, followed by a sheet relating to each indicator. Links to the original data sources can be found on each indicator sheet.</t>
  </si>
  <si>
    <t xml:space="preserve">Contents</t>
  </si>
  <si>
    <t xml:space="preserve">This worksheet contains one table.</t>
  </si>
  <si>
    <t xml:space="preserve">Tab</t>
  </si>
  <si>
    <t xml:space="preserve">Outcome</t>
  </si>
  <si>
    <t xml:space="preserve">Date Source Updated</t>
  </si>
  <si>
    <t xml:space="preserve">Source</t>
  </si>
  <si>
    <t xml:space="preserve">Notes</t>
  </si>
  <si>
    <t xml:space="preserve">NA</t>
  </si>
  <si>
    <t xml:space="preserve">Marine and terrestrial species</t>
  </si>
  <si>
    <t xml:space="preserve">Nature: Scotland's nature is protected and restored with flourishing biodiversity and clean and healthy air, water, seas and soils</t>
  </si>
  <si>
    <t xml:space="preserve">19/01/2023</t>
  </si>
  <si>
    <t xml:space="preserve">[Nature Scot](https://www.nature.scot/information-hub/official-statistics)</t>
  </si>
  <si>
    <t xml:space="preserve">Air pollutant emissions</t>
  </si>
  <si>
    <t xml:space="preserve">26/10/2023</t>
  </si>
  <si>
    <t xml:space="preserve">[Air Pollutant Inventories for England, Scotland, Wales, and Northern Ireland](https://naei.beis.gov.uk/reports/reports?section_id=2)</t>
  </si>
  <si>
    <t xml:space="preserve">Freshwater condition</t>
  </si>
  <si>
    <t xml:space="preserve">22/02/2023</t>
  </si>
  <si>
    <t xml:space="preserve">[SEPA Water Environment Hub](https://informatics.sepa.org.uk/RBMP3/)</t>
  </si>
  <si>
    <t xml:space="preserve">Clean seas</t>
  </si>
  <si>
    <t xml:space="preserve">16/12/2022</t>
  </si>
  <si>
    <t xml:space="preserve">[UK Clean Safe Seas Evidence Group clean seas assessment](https://marine.gov.scot/datafiles/npf/clean_seas/2020/Clean_Seas_Indicator_2020.html)</t>
  </si>
  <si>
    <t xml:space="preserve">Beach litter</t>
  </si>
  <si>
    <t xml:space="preserve">04/11/2021</t>
  </si>
  <si>
    <t xml:space="preserve">[Marine Scotland](https://marine.gov.scot/sma/assessment/beach-litter)</t>
  </si>
  <si>
    <t xml:space="preserve">Plastic ingested by seabirds</t>
  </si>
  <si>
    <t xml:space="preserve">[OSPAR](https://oap.ospar.org/en/ospar-assessments/committee-assessments/human-activities/marine-litter/plastic-particles-in-fulmar-stomachs-north-sea/)</t>
  </si>
  <si>
    <t xml:space="preserve">Seafloor habitat disturbance</t>
  </si>
  <si>
    <t xml:space="preserve">[Marine Scotland](https://marine.gov.scot/sma/assessment/predicted-extent-physical-disturbance-seafloor)</t>
  </si>
  <si>
    <t xml:space="preserve">Greenhouse gas emissions</t>
  </si>
  <si>
    <t xml:space="preserve">Climate: We play our full role in tackling the global climate emergency and limiting temperature rise to 1.5°C</t>
  </si>
  <si>
    <t xml:space="preserve">20/06/2023</t>
  </si>
  <si>
    <t xml:space="preserve">[National Atmospheric Emissions Inventory (NAEI)](https://naei.beis.gov.uk/reports/reports?report_id=1108)</t>
  </si>
  <si>
    <t xml:space="preserve">Scotland's carbon footprint</t>
  </si>
  <si>
    <t xml:space="preserve">21/03/2023</t>
  </si>
  <si>
    <t xml:space="preserve">[Data produced by Leeds University and published by the Scottish Government](https://www.gov.scot/publications/scotlands-carbon-footprint-1998-2019/)</t>
  </si>
  <si>
    <t xml:space="preserve">Woodland creation</t>
  </si>
  <si>
    <t xml:space="preserve">28/09/2023</t>
  </si>
  <si>
    <t xml:space="preserve">[Forest Research (Forestry Commision)](https://www.forestresearch.gov.uk/tools-and-resources/statistics/statistics-by-topic/woodland-statistics/)</t>
  </si>
  <si>
    <t xml:space="preserve">Woodland ecological condition</t>
  </si>
  <si>
    <t xml:space="preserve">[Forest Research (Forestry Commision)](https://www.forestresearch.gov.uk/tools-and-resources/national-forest-inventory/what-our-woodlands-and-tree-cover-outside-woodlands-are-like-today-8211-nfi-inventory-reports-and-woodland-map-reports/nfi-woodland-ecological-condition/)</t>
  </si>
  <si>
    <t xml:space="preserve">Peatland restoration</t>
  </si>
  <si>
    <t xml:space="preserve">01/08/2023</t>
  </si>
  <si>
    <t xml:space="preserve">[NatureScot](https://www.nature.scot/climate-change/nature-based-solutions/peatland-action-project)</t>
  </si>
  <si>
    <t xml:space="preserve">Total waste generated</t>
  </si>
  <si>
    <t xml:space="preserve">Resources: We use and re-use resources wisely and have ended the throw-away culture</t>
  </si>
  <si>
    <t xml:space="preserve">28/03/2023</t>
  </si>
  <si>
    <t xml:space="preserve">[SEPA](https://informatics.sepa.org.uk/WasteAllSources/)</t>
  </si>
  <si>
    <t xml:space="preserve">Carbon footprint of waste</t>
  </si>
  <si>
    <t xml:space="preserve">[Zero Waste Scotland](https://cdn.zerowastescotland.org.uk/managed-downloads/mf-s8lt8nqc-1678115285d)</t>
  </si>
  <si>
    <t xml:space="preserve">Scotland's material footprint</t>
  </si>
  <si>
    <t xml:space="preserve">01/02/2023</t>
  </si>
  <si>
    <t xml:space="preserve">[Zero Waste Scotland](https://www.zerowastescotland.org.uk/resources/material-flow-accounts-mfa)</t>
  </si>
  <si>
    <t xml:space="preserve">Natural capital accounts</t>
  </si>
  <si>
    <t xml:space="preserve">Economy: Our thriving, sustainable economy conserves and grows our natural assets</t>
  </si>
  <si>
    <t xml:space="preserve">15/06/2023</t>
  </si>
  <si>
    <t xml:space="preserve">[Data produced by the Office of National Statistics (ONS) and published by the Scottish Government](https://www.gov.scot/publications/scottish-natural-capital-accounts-2023/)</t>
  </si>
  <si>
    <t xml:space="preserve">Natural capital asset index</t>
  </si>
  <si>
    <t xml:space="preserve">[NatureScot](https://www.nature.scot/doc/natural-capital-asset-index)</t>
  </si>
  <si>
    <t xml:space="preserve">Visits to the outdoors</t>
  </si>
  <si>
    <t xml:space="preserve">Society: Our healthy environment supports a fairer, healthier, more inclusive society</t>
  </si>
  <si>
    <t xml:space="preserve">12/12/2023</t>
  </si>
  <si>
    <t xml:space="preserve">[Scottish Household Survey](https://www.gov.scot/publications/scottish-household-survey-2022-key-findings/)</t>
  </si>
  <si>
    <t xml:space="preserve">Access to green and blue space</t>
  </si>
  <si>
    <t xml:space="preserve">Active travel</t>
  </si>
  <si>
    <t xml:space="preserve">[Scottish Household Survey - analysed and published by Transport Scotland](https://www.transport.gov.scot/publication/transport-and-travel-in-scotland-2019-results-from-the-scottish-household-survey/)</t>
  </si>
  <si>
    <t xml:space="preserve">Waste managed in Scotland</t>
  </si>
  <si>
    <t xml:space="preserve">Global Footprint: We are responsible global citizens with a sustainable international footprint</t>
  </si>
  <si>
    <t xml:space="preserve">28/02/2023</t>
  </si>
  <si>
    <t xml:space="preserve">[SEPA](https://www.sepa.org.uk/environment/waste/waste-data/waste-data-reporting/waste-data-for-scotland/)</t>
  </si>
  <si>
    <t xml:space="preserve">Sustainability of fish stocks</t>
  </si>
  <si>
    <t xml:space="preserve">29/04/2022</t>
  </si>
  <si>
    <t xml:space="preserve">[Sustainability of fish stocks indicator from National Performance Framework website](https://nationalperformance.gov.scot/chart/sustainability-fish-stocks)</t>
  </si>
  <si>
    <t xml:space="preserve">Note number</t>
  </si>
  <si>
    <t xml:space="preserve">Note text</t>
  </si>
  <si>
    <t xml:space="preserve">[note 1]</t>
  </si>
  <si>
    <t xml:space="preserve">Index relative to 1994 baseline.</t>
  </si>
  <si>
    <t xml:space="preserve">[note 2]</t>
  </si>
  <si>
    <t xml:space="preserve">Index relative to 2005 baseline.</t>
  </si>
  <si>
    <t xml:space="preserve">[note 3]</t>
  </si>
  <si>
    <t xml:space="preserve">Percentage of river and loch waterbodies achieving 'Good' or better ecological status by metric.</t>
  </si>
  <si>
    <t xml:space="preserve">[note 4]</t>
  </si>
  <si>
    <t xml:space="preserve">Percentage of deceased fulmars (Fulmarus glacialis) analysed with more than 0.1 g of plastic in their stomach contents</t>
  </si>
  <si>
    <t xml:space="preserve">[note 5]</t>
  </si>
  <si>
    <t xml:space="preserve">Proportion of seafloor in each disturbance category (%) for each of the 11 Scottish Marine Regions and 10 Scottish Offshore Marine Regions.</t>
  </si>
  <si>
    <t xml:space="preserve">[note 6]</t>
  </si>
  <si>
    <t xml:space="preserve">Missing data for 2019 and 2020 is due to a cyber-attack on SEPA.</t>
  </si>
  <si>
    <t xml:space="preserve">[note 7]</t>
  </si>
  <si>
    <t xml:space="preserve">Index relative to 2000 baseline.</t>
  </si>
  <si>
    <t xml:space="preserve">[note 8]</t>
  </si>
  <si>
    <t xml:space="preserve">A short journey is less than 2 miles by walking and less than 5 miles by cycling.</t>
  </si>
  <si>
    <t xml:space="preserve">[note 9]</t>
  </si>
  <si>
    <t xml:space="preserve">The annual volume of Scotland's waste managed in Scotland, as a percentage of Scotland's waste managed worldwide.</t>
  </si>
  <si>
    <t xml:space="preserve">[note 10]</t>
  </si>
  <si>
    <t xml:space="preserve">The fish mortality below maximum sustainable yeild is the proportion of the 95% confidence interval for fishing mortality that is below the sustainable fishing threshold.</t>
  </si>
  <si>
    <t xml:space="preserve">[note 11]</t>
  </si>
  <si>
    <t xml:space="preserve">The spawning stock biomass above sustainable threshold is the proportion of the 95% confidence interval for the spawning stock biomass that is above the sustainable biomass threshold.</t>
  </si>
  <si>
    <t xml:space="preserve">[note 12]</t>
  </si>
  <si>
    <t xml:space="preserve">The combined mean is the estimated percentage of commercial stocks fished at sustainable levels - the mean of the sub-indicators [notes 10 and 11].</t>
  </si>
  <si>
    <t xml:space="preserve">Indicator: Marine and terrestrial species</t>
  </si>
  <si>
    <t xml:space="preserve">Source: Nature Scot</t>
  </si>
  <si>
    <t xml:space="preserve">If any cell has been left blank, this indicates that data is not available for that observation and variable.</t>
  </si>
  <si>
    <t xml:space="preserve">Outcome: Nature</t>
  </si>
  <si>
    <t xml:space="preserve">Original data source last updated: 19/01/2023</t>
  </si>
  <si>
    <t xml:space="preserve">National Performance Framework Indicator (if available): Biodiversity</t>
  </si>
  <si>
    <t xml:space="preserve">The following notes apply to this table: [Note 1]</t>
  </si>
  <si>
    <t xml:space="preserve">Back to contents page</t>
  </si>
  <si>
    <t xml:space="preserve">Year</t>
  </si>
  <si>
    <t xml:space="preserve">Terrestrial Occupancy</t>
  </si>
  <si>
    <t xml:space="preserve">Terrestrial Abundance</t>
  </si>
  <si>
    <t xml:space="preserve">Marine Abundance</t>
  </si>
  <si>
    <t xml:space="preserve">Indicator: Air pollutant emissions</t>
  </si>
  <si>
    <t xml:space="preserve">Source: Air Pollutant Inventories for England, Scotland, Wales, and Northern Ireland</t>
  </si>
  <si>
    <t xml:space="preserve">Original data source last updated: 26/10/2023</t>
  </si>
  <si>
    <t xml:space="preserve">National Performance Framework Indicator (if available): None</t>
  </si>
  <si>
    <t xml:space="preserve">The following notes apply to this table: [Note 2]</t>
  </si>
  <si>
    <t xml:space="preserve">CO - Index</t>
  </si>
  <si>
    <t xml:space="preserve">NOx - Index</t>
  </si>
  <si>
    <t xml:space="preserve">PM10 - Index</t>
  </si>
  <si>
    <t xml:space="preserve">PM2.5 - Index</t>
  </si>
  <si>
    <t xml:space="preserve">SO2 - Index</t>
  </si>
  <si>
    <t xml:space="preserve">VOC - Index</t>
  </si>
  <si>
    <t xml:space="preserve">NH3 - Index</t>
  </si>
  <si>
    <t xml:space="preserve">Pb - Index</t>
  </si>
  <si>
    <t xml:space="preserve">Dioxins - Index</t>
  </si>
  <si>
    <t xml:space="preserve">CO - Kilotonnes</t>
  </si>
  <si>
    <t xml:space="preserve">NOx - Kilotonnes</t>
  </si>
  <si>
    <t xml:space="preserve">PM10 - Kilotonnes</t>
  </si>
  <si>
    <t xml:space="preserve">PM2.5 - Kilotonnes</t>
  </si>
  <si>
    <t xml:space="preserve">SO2 - Kilotonnes</t>
  </si>
  <si>
    <t xml:space="preserve">VOC - Kilotonnes</t>
  </si>
  <si>
    <t xml:space="preserve">NH3 - Kilotonnes</t>
  </si>
  <si>
    <t xml:space="preserve">Pb - Kilotonnes</t>
  </si>
  <si>
    <t xml:space="preserve">Dioxins - Kilotonnes</t>
  </si>
  <si>
    <t xml:space="preserve">Indicator: Freshwater condition</t>
  </si>
  <si>
    <t xml:space="preserve">Source: SEPA Water Environment Hub</t>
  </si>
  <si>
    <t xml:space="preserve">Original data source last updated: 22/02/2023</t>
  </si>
  <si>
    <t xml:space="preserve">The following notes apply to this table: [Note 3]</t>
  </si>
  <si>
    <t xml:space="preserve">Water quality (%)</t>
  </si>
  <si>
    <t xml:space="preserve">Water resources flows and levels (%)</t>
  </si>
  <si>
    <t xml:space="preserve">Access for fish migration (%)</t>
  </si>
  <si>
    <t xml:space="preserve">Physical Condition (%)</t>
  </si>
  <si>
    <t xml:space="preserve">Indicator: Clean seas</t>
  </si>
  <si>
    <t xml:space="preserve">Source: UK Clean Safe Seas Evidence Group clean seas assessment</t>
  </si>
  <si>
    <t xml:space="preserve">Original data source last updated: 16/12/2022</t>
  </si>
  <si>
    <t xml:space="preserve">National Performance Framework Indicator (if available): Marine Environment</t>
  </si>
  <si>
    <t xml:space="preserve">The following notes apply to this table: none</t>
  </si>
  <si>
    <t xml:space="preserve">Percentage of Scottish Marine Regions with acceptably low levels of chemical contaminants</t>
  </si>
  <si>
    <t xml:space="preserve">Indicator: Beach litter</t>
  </si>
  <si>
    <t xml:space="preserve">Source: Marine Scotland</t>
  </si>
  <si>
    <t xml:space="preserve">Original data source last updated: 04/11/2021</t>
  </si>
  <si>
    <t xml:space="preserve">Coast</t>
  </si>
  <si>
    <t xml:space="preserve">Items of litter per 100 metre transect</t>
  </si>
  <si>
    <t xml:space="preserve">Orkney</t>
  </si>
  <si>
    <t xml:space="preserve">East Coast (North)</t>
  </si>
  <si>
    <t xml:space="preserve">Firth of Forth (Beaches)</t>
  </si>
  <si>
    <t xml:space="preserve">Moray Firth</t>
  </si>
  <si>
    <t xml:space="preserve">Clyde</t>
  </si>
  <si>
    <t xml:space="preserve">Firth of Forth (Harbours)</t>
  </si>
  <si>
    <t xml:space="preserve">Indicator: Plastic ingested by seabirds</t>
  </si>
  <si>
    <t xml:space="preserve">Source: OSPAR</t>
  </si>
  <si>
    <t xml:space="preserve">The following notes apply to this table: [Note 4]</t>
  </si>
  <si>
    <t xml:space="preserve">Time period</t>
  </si>
  <si>
    <t xml:space="preserve">Percentage of fulmars exceeding ingested plastic limit</t>
  </si>
  <si>
    <t xml:space="preserve">2007-2011</t>
  </si>
  <si>
    <t xml:space="preserve">2012-2016</t>
  </si>
  <si>
    <t xml:space="preserve">Indicator: Seafloor habitat disturbance</t>
  </si>
  <si>
    <t xml:space="preserve">The following notes apply to this table: [Note 5]</t>
  </si>
  <si>
    <t xml:space="preserve">Marine Region Name</t>
  </si>
  <si>
    <t xml:space="preserve">Region type</t>
  </si>
  <si>
    <t xml:space="preserve">No predicted disturbance (%)</t>
  </si>
  <si>
    <t xml:space="preserve">Low disturbance (%)</t>
  </si>
  <si>
    <t xml:space="preserve">High disturbance (%)</t>
  </si>
  <si>
    <t xml:space="preserve">Solway</t>
  </si>
  <si>
    <t xml:space="preserve">Scottish Marine Region</t>
  </si>
  <si>
    <t xml:space="preserve">Argyll</t>
  </si>
  <si>
    <t xml:space="preserve">West Highlands</t>
  </si>
  <si>
    <t xml:space="preserve">Outer Hebrides</t>
  </si>
  <si>
    <t xml:space="preserve">North Coast</t>
  </si>
  <si>
    <t xml:space="preserve">Orkney Islands</t>
  </si>
  <si>
    <t xml:space="preserve">Shetland Isles</t>
  </si>
  <si>
    <t xml:space="preserve">North East</t>
  </si>
  <si>
    <t xml:space="preserve">Forth and Tay</t>
  </si>
  <si>
    <t xml:space="preserve">Hatton</t>
  </si>
  <si>
    <t xml:space="preserve">Scottish Offshore Marine Region</t>
  </si>
  <si>
    <t xml:space="preserve">Rockall</t>
  </si>
  <si>
    <t xml:space="preserve">Bailey</t>
  </si>
  <si>
    <t xml:space="preserve">Hebrides Shelf</t>
  </si>
  <si>
    <t xml:space="preserve">North Scotland Shelf</t>
  </si>
  <si>
    <t xml:space="preserve">Faroe Shetland Channel</t>
  </si>
  <si>
    <t xml:space="preserve">North and West Shetland Shelf</t>
  </si>
  <si>
    <t xml:space="preserve">East Shetland Shelf</t>
  </si>
  <si>
    <t xml:space="preserve">Fladen and Moray Firth Offshore</t>
  </si>
  <si>
    <t xml:space="preserve">Long Forties</t>
  </si>
  <si>
    <t xml:space="preserve">Indicator: Greenhouse gas emissions</t>
  </si>
  <si>
    <t xml:space="preserve">Source: National Atmospheric Emissions Inventory (NAEI)</t>
  </si>
  <si>
    <t xml:space="preserve">Outcome: Climate</t>
  </si>
  <si>
    <t xml:space="preserve">Original data source last updated: 20/06/2023</t>
  </si>
  <si>
    <t xml:space="preserve">National Performance Framework Indicator (if available): Greenhouse Gas Emissions</t>
  </si>
  <si>
    <t xml:space="preserve">Percentage change relative to 1990 baseline</t>
  </si>
  <si>
    <t xml:space="preserve">Indicator: Scotland's carbon footprint</t>
  </si>
  <si>
    <t xml:space="preserve">Source: Data produced by Leeds University and published by the Scottish Government</t>
  </si>
  <si>
    <t xml:space="preserve">Original data source last updated: 21/03/2023</t>
  </si>
  <si>
    <t xml:space="preserve">National Performance Framework Indicator (if available): Carbon Footprint</t>
  </si>
  <si>
    <t xml:space="preserve">Carbon footprint (million tonnes CO2 equivalent)</t>
  </si>
  <si>
    <t xml:space="preserve">Indicator: Woodland creation</t>
  </si>
  <si>
    <t xml:space="preserve">Source: Forest Research (Forestry Commision)</t>
  </si>
  <si>
    <t xml:space="preserve">Original data source last updated: 28/09/2023</t>
  </si>
  <si>
    <t xml:space="preserve">Area of woodland planted (thousand hectares)</t>
  </si>
  <si>
    <t xml:space="preserve">Indicator: Woodland ecological condition</t>
  </si>
  <si>
    <t xml:space="preserve">Type of Woodland</t>
  </si>
  <si>
    <t xml:space="preserve">Percentage in unfavourable condition</t>
  </si>
  <si>
    <t xml:space="preserve">Percentage in intermediate condition</t>
  </si>
  <si>
    <t xml:space="preserve">Percentage in favourable condition</t>
  </si>
  <si>
    <t xml:space="preserve">Native</t>
  </si>
  <si>
    <t xml:space="preserve">Near Native</t>
  </si>
  <si>
    <t xml:space="preserve">Non Native</t>
  </si>
  <si>
    <t xml:space="preserve">Indicator: Peatland restoration</t>
  </si>
  <si>
    <t xml:space="preserve">Source: NatureScot</t>
  </si>
  <si>
    <t xml:space="preserve">Original data source last updated: 01/08/2023</t>
  </si>
  <si>
    <t xml:space="preserve">Financial year end</t>
  </si>
  <si>
    <t xml:space="preserve">Cumulative area of peatland restored since 2012 (thousand hectares)</t>
  </si>
  <si>
    <t xml:space="preserve">Indicator: Total waste generated</t>
  </si>
  <si>
    <t xml:space="preserve">Source: SEPA</t>
  </si>
  <si>
    <t xml:space="preserve">Outcome: Resources</t>
  </si>
  <si>
    <t xml:space="preserve">Original data source last updated: 28/03/2023</t>
  </si>
  <si>
    <t xml:space="preserve">The following notes apply to this table: [Note 6]</t>
  </si>
  <si>
    <t xml:space="preserve">All waste generated (million tonnes)</t>
  </si>
  <si>
    <t xml:space="preserve">Household waste generated (million tonnes)]</t>
  </si>
  <si>
    <t xml:space="preserve">Commercial and industrial waste generated (million tonnes)</t>
  </si>
  <si>
    <t xml:space="preserve">Construction and demolition waste generated (million tonnes)</t>
  </si>
  <si>
    <t xml:space="preserve">Indicator: Carbon footprint of waste</t>
  </si>
  <si>
    <t xml:space="preserve">Source: Zero Waste Scotland</t>
  </si>
  <si>
    <t xml:space="preserve">Carbon footprint of waste (million tonnes CO2 equivalent)</t>
  </si>
  <si>
    <t xml:space="preserve">Indicator: Scotland's material footprint</t>
  </si>
  <si>
    <t xml:space="preserve">Original data source last updated: 01/02/2023</t>
  </si>
  <si>
    <t xml:space="preserve">Raw material consumption (tonnes) per capita</t>
  </si>
  <si>
    <t xml:space="preserve">Indicator: Natural capital accounts</t>
  </si>
  <si>
    <t xml:space="preserve">Source: Data produced by the Office of National Statistics (ONS) and published by the Scottish Government</t>
  </si>
  <si>
    <t xml:space="preserve">Outcome: Economy</t>
  </si>
  <si>
    <t xml:space="preserve">Original data source last updated: 15/06/2023</t>
  </si>
  <si>
    <t xml:space="preserve">Annual value of natural capital excluding fossil fuels (million pounds)</t>
  </si>
  <si>
    <t xml:space="preserve">Indicator: Natural capital asset index</t>
  </si>
  <si>
    <t xml:space="preserve">National Performance Framework Indicator (if available): Natural Capital</t>
  </si>
  <si>
    <t xml:space="preserve">The following notes apply to this table: [Note 7]</t>
  </si>
  <si>
    <t xml:space="preserve">Natural Capital Asset Index (NCAI)</t>
  </si>
  <si>
    <t xml:space="preserve">Indicator: Visits to the outdoors</t>
  </si>
  <si>
    <t xml:space="preserve">Source: Scottish Household Survey</t>
  </si>
  <si>
    <t xml:space="preserve">Outcome: Society</t>
  </si>
  <si>
    <t xml:space="preserve">Original data source last updated: 12/12/2023</t>
  </si>
  <si>
    <t xml:space="preserve">National Performance Framework Indicator (if available): Visits to the Outdoors</t>
  </si>
  <si>
    <t xml:space="preserve">Percentage of adults visiting the outdoors at least weekly</t>
  </si>
  <si>
    <t xml:space="preserve">Indicator: Access to green and blue space</t>
  </si>
  <si>
    <t xml:space="preserve">National Performance Framework Indicator (if available): Access to Green and Blue Space</t>
  </si>
  <si>
    <t xml:space="preserve">Proportion of adults living within 5 minute walk of green or blue space (%)</t>
  </si>
  <si>
    <t xml:space="preserve">Indicator: Active travel</t>
  </si>
  <si>
    <t xml:space="preserve">Source: Scottish Household Survey - analysed and published by Transport Scotland</t>
  </si>
  <si>
    <t xml:space="preserve">National Performance Framework Indicator (if available): Journeys by active travel</t>
  </si>
  <si>
    <t xml:space="preserve">The following notes apply to this table: [Note 8]</t>
  </si>
  <si>
    <t xml:space="preserve">Percentage of short journeys made by walking</t>
  </si>
  <si>
    <t xml:space="preserve">Percentage of short journeys made by cycling</t>
  </si>
  <si>
    <t xml:space="preserve">Indicator: Waste managed in Scotland</t>
  </si>
  <si>
    <t xml:space="preserve">Outcome: Global Footprint</t>
  </si>
  <si>
    <t xml:space="preserve">Original data source last updated: 28/02/2023</t>
  </si>
  <si>
    <t xml:space="preserve">The following notes apply to this table: [Note 6][Note 9]</t>
  </si>
  <si>
    <t xml:space="preserve">Percentage of all waste</t>
  </si>
  <si>
    <t xml:space="preserve">Percentage of disposed waste</t>
  </si>
  <si>
    <t xml:space="preserve">Percentage of recycled waste</t>
  </si>
  <si>
    <t xml:space="preserve">Percentage of recovered waste</t>
  </si>
  <si>
    <t xml:space="preserve">Indicator: Sustainability of fish stocks</t>
  </si>
  <si>
    <t xml:space="preserve">Source: Sustainability of fish stocks indicator from National Performance Framework website</t>
  </si>
  <si>
    <t xml:space="preserve">Original data source last updated: 29/04/2022</t>
  </si>
  <si>
    <t xml:space="preserve">National Performance Framework Indicator (if available): Sustainability of Fish Stocks</t>
  </si>
  <si>
    <t xml:space="preserve">The following notes apply to this table: [Note 10][Note 11][Note 12]</t>
  </si>
  <si>
    <t xml:space="preserve">Fish mortality below maximum sustainable yield (%)</t>
  </si>
  <si>
    <t xml:space="preserve">Spawning stock biomass above sustainable threshold (%)</t>
  </si>
  <si>
    <t xml:space="preserve">Combined mean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</si>
</sst>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5">
    <font>
      <sz val="12"/>
      <color rgb="FF000000"/>
      <name val="Arial"/>
    </font>
    <font>
      <sz val="16"/>
      <color rgb="FF000000"/>
      <name val="Arial"/>
      <b/>
    </font>
    <font>
      <sz val="14"/>
      <color rgb="FF000000"/>
      <name val="Arial"/>
      <b/>
    </font>
    <font>
      <sz val="12"/>
      <color rgb="FF000000"/>
      <name val="Arial"/>
      <b/>
    </font>
    <font>
      <sz val="12"/>
      <color theme="10"/>
      <name val="Arial"/>
      <u val="single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/>
    <xf numFmtId="0" fontId="0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0" xfId="0" applyFont="1"/>
    <xf numFmtId="0" fontId="4" fillId="0" borderId="0" xfId="0" applyFont="1" applyAlignment="1">
      <alignment horizontal="left" wrapText="1"/>
    </xf>
    <xf numFmtId="0" fontId="3" fillId="0" borderId="0" xfId="0" applyFont="1"/>
    <xf numFmtId="0" fontId="0" fillId="0" borderId="1" xfId="0" applyFont="1" applyBorder="1" applyAlignment="1">
      <alignment horizontal="right" wrapText="1"/>
    </xf>
    <xf numFmtId="0" fontId="3" fillId="0" borderId="2" xfId="0" applyFont="1" applyBorder="1" applyAlignment="1">
      <alignment horizontal="right" wrapText="1"/>
    </xf>
    <xf numFmtId="0" fontId="0" fillId="0" borderId="3" xfId="0" applyFont="1" applyBorder="1" applyAlignment="1">
      <alignment horizontal="right" wrapText="1"/>
    </xf>
    <xf numFmtId="0" fontId="0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0" fillId="0" borderId="3" xfId="0" applyFont="1" applyBorder="1" applyAlignment="1">
      <alignment wrapText="1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worksheet" Target="worksheets/sheet23.xml"/><Relationship Id="rId24" Type="http://schemas.openxmlformats.org/officeDocument/2006/relationships/worksheet" Target="worksheets/sheet24.xml"/><Relationship Id="rId25" Type="http://schemas.openxmlformats.org/officeDocument/2006/relationships/worksheet" Target="worksheets/sheet25.xml"/><Relationship Id="rId26" Type="http://schemas.openxmlformats.org/officeDocument/2006/relationships/theme" Target="theme/theme1.xml"/><Relationship Id="rId27" Type="http://schemas.openxmlformats.org/officeDocument/2006/relationships/styles" Target="styles.xml"/><Relationship Id="rId28" Type="http://schemas.openxmlformats.org/officeDocument/2006/relationships/sharedStrings" Target="sharedStrings.xml"/></Relationships>
</file>

<file path=xl/tables/table3.xml><?xml version="1.0" encoding="utf-8"?>
<table xmlns="http://schemas.openxmlformats.org/spreadsheetml/2006/main" id="3" name="contents" displayName="contents" ref="A3:D26" totalsRowCount="0" totalsRowShown="0">
  <tableColumns count="4">
    <tableColumn id="1" name="Tab"/>
    <tableColumn id="2" name="Outcome"/>
    <tableColumn id="3" name="Date Source Updated"/>
    <tableColumn id="4" name="Source"/>
  </tableColumns>
  <tableStyleInfo name="none" showFirstColumn="0" showLastColumn="0" showRowStripes="0" showColumnStripes="0"/>
</table>
</file>

<file path=xl/tables/table4.xml><?xml version="1.0" encoding="utf-8"?>
<table xmlns="http://schemas.openxmlformats.org/spreadsheetml/2006/main" id="4" name="notes" displayName="notes" ref="A3:B15" totalsRowCount="0" totalsRowShown="0">
  <tableColumns count="2">
    <tableColumn id="1" name="Note number"/>
    <tableColumn id="2" name="Note text"/>
  </tableColumns>
  <tableStyleInfo name="none" showFirstColumn="0" showLastColumn="0" showRowStripes="0" showColumnStripes="0"/>
</table>
</file>

<file path=xl/tables/table5.xml><?xml version="1.0" encoding="utf-8"?>
<table xmlns="http://schemas.openxmlformats.org/spreadsheetml/2006/main" id="5" name="marine_and_terrestrial_species" displayName="marine_and_terrestrial_species" ref="A10:D36" totalsRowCount="0" totalsRowShown="0">
  <tableColumns count="4">
    <tableColumn id="1" name="Year"/>
    <tableColumn id="2" name="Terrestrial Occupancy"/>
    <tableColumn id="3" name="Terrestrial Abundance"/>
    <tableColumn id="4" name="Marine Abundance"/>
  </tableColumns>
  <tableStyleInfo name="none" showFirstColumn="0" showLastColumn="0" showRowStripes="0" showColumnStripes="0"/>
</table>
</file>

<file path=xl/tables/table6.xml><?xml version="1.0" encoding="utf-8"?>
<table xmlns="http://schemas.openxmlformats.org/spreadsheetml/2006/main" id="6" name="air_pollutant_emissions" displayName="air_pollutant_emissions" ref="A10:S36" totalsRowCount="0" totalsRowShown="0">
  <tableColumns count="19">
    <tableColumn id="1" name="Year"/>
    <tableColumn id="2" name="CO - Index"/>
    <tableColumn id="3" name="NOx - Index"/>
    <tableColumn id="4" name="PM10 - Index"/>
    <tableColumn id="5" name="PM2.5 - Index"/>
    <tableColumn id="6" name="SO2 - Index"/>
    <tableColumn id="7" name="VOC - Index"/>
    <tableColumn id="8" name="NH3 - Index"/>
    <tableColumn id="9" name="Pb - Index"/>
    <tableColumn id="10" name="Dioxins - Index"/>
    <tableColumn id="11" name="CO - Kilotonnes"/>
    <tableColumn id="12" name="NOx - Kilotonnes"/>
    <tableColumn id="13" name="PM10 - Kilotonnes"/>
    <tableColumn id="14" name="PM2.5 - Kilotonnes"/>
    <tableColumn id="15" name="SO2 - Kilotonnes"/>
    <tableColumn id="16" name="VOC - Kilotonnes"/>
    <tableColumn id="17" name="NH3 - Kilotonnes"/>
    <tableColumn id="18" name="Pb - Kilotonnes"/>
    <tableColumn id="19" name="Dioxins - Kilotonnes"/>
  </tableColumns>
  <tableStyleInfo name="none" showFirstColumn="0" showLastColumn="0" showRowStripes="0" showColumnStripes="0"/>
</table>
</file>

<file path=xl/tables/table7.xml><?xml version="1.0" encoding="utf-8"?>
<table xmlns="http://schemas.openxmlformats.org/spreadsheetml/2006/main" id="7" name="freshwater_condition" displayName="freshwater_condition" ref="A10:E15" totalsRowCount="0" totalsRowShown="0">
  <tableColumns count="5">
    <tableColumn id="1" name="Year"/>
    <tableColumn id="2" name="Water quality (%)"/>
    <tableColumn id="3" name="Water resources flows and levels (%)"/>
    <tableColumn id="4" name="Access for fish migration (%)"/>
    <tableColumn id="5" name="Physical Condition (%)"/>
  </tableColumns>
  <tableStyleInfo name="none" showFirstColumn="0" showLastColumn="0" showRowStripes="0" showColumnStripes="0"/>
</table>
</file>

<file path=xl/tables/table8.xml><?xml version="1.0" encoding="utf-8"?>
<table xmlns="http://schemas.openxmlformats.org/spreadsheetml/2006/main" id="8" name="clean_seas" displayName="clean_seas" ref="A10:B16" totalsRowCount="0" totalsRowShown="0">
  <tableColumns count="2">
    <tableColumn id="1" name="Year"/>
    <tableColumn id="2" name="Percentage of Scottish Marine Regions with acceptably low levels of chemical contaminants"/>
  </tableColumns>
  <tableStyleInfo name="none" showFirstColumn="0" showLastColumn="0" showRowStripes="0" showColumnStripes="0"/>
</table>
</file>

<file path=xl/tables/table9.xml><?xml version="1.0" encoding="utf-8"?>
<table xmlns="http://schemas.openxmlformats.org/spreadsheetml/2006/main" id="9" name="beach_litter" displayName="beach_litter" ref="A10:B16" totalsRowCount="0" totalsRowShown="0">
  <tableColumns count="2">
    <tableColumn id="1" name="Coast"/>
    <tableColumn id="2" name="Items of litter per 100 metre transect"/>
  </tableColumns>
  <tableStyleInfo name="none" showFirstColumn="0" showLastColumn="0" showRowStripes="0" showColumnStripes="0"/>
</table>
</file>

<file path=xl/tables/table10.xml><?xml version="1.0" encoding="utf-8"?>
<table xmlns="http://schemas.openxmlformats.org/spreadsheetml/2006/main" id="10" name="plastic_ingested_by_seabirds" displayName="plastic_ingested_by_seabirds" ref="A10:B12" totalsRowCount="0" totalsRowShown="0">
  <tableColumns count="2">
    <tableColumn id="1" name="Time period"/>
    <tableColumn id="2" name="Percentage of fulmars exceeding ingested plastic limit"/>
  </tableColumns>
  <tableStyleInfo name="none" showFirstColumn="0" showLastColumn="0" showRowStripes="0" showColumnStripes="0"/>
</table>
</file>

<file path=xl/tables/table11.xml><?xml version="1.0" encoding="utf-8"?>
<table xmlns="http://schemas.openxmlformats.org/spreadsheetml/2006/main" id="11" name="seafloor_habitat_disturbance" displayName="seafloor_habitat_disturbance" ref="A10:E31" totalsRowCount="0" totalsRowShown="0">
  <tableColumns count="5">
    <tableColumn id="1" name="Marine Region Name"/>
    <tableColumn id="2" name="Region type"/>
    <tableColumn id="3" name="No predicted disturbance (%)"/>
    <tableColumn id="4" name="Low disturbance (%)"/>
    <tableColumn id="5" name="High disturbance (%)"/>
  </tableColumns>
  <tableStyleInfo name="none" showFirstColumn="0" showLastColumn="0" showRowStripes="0" showColumnStripes="0"/>
</table>
</file>

<file path=xl/tables/table12.xml><?xml version="1.0" encoding="utf-8"?>
<table xmlns="http://schemas.openxmlformats.org/spreadsheetml/2006/main" id="12" name="greenhouse_gas_emissions" displayName="greenhouse_gas_emissions" ref="A10:B16" totalsRowCount="0" totalsRowShown="0">
  <tableColumns count="2">
    <tableColumn id="1" name="Year"/>
    <tableColumn id="2" name="Percentage change relative to 1990 baseline"/>
  </tableColumns>
  <tableStyleInfo name="none" showFirstColumn="0" showLastColumn="0" showRowStripes="0" showColumnStripes="0"/>
</table>
</file>

<file path=xl/tables/table13.xml><?xml version="1.0" encoding="utf-8"?>
<table xmlns="http://schemas.openxmlformats.org/spreadsheetml/2006/main" id="13" name="scotlands_carbon_footprint" displayName="scotlands_carbon_footprint" ref="A10:B32" totalsRowCount="0" totalsRowShown="0">
  <tableColumns count="2">
    <tableColumn id="1" name="Year"/>
    <tableColumn id="2" name="Carbon footprint (million tonnes CO2 equivalent)"/>
  </tableColumns>
  <tableStyleInfo name="none" showFirstColumn="0" showLastColumn="0" showRowStripes="0" showColumnStripes="0"/>
</table>
</file>

<file path=xl/tables/table14.xml><?xml version="1.0" encoding="utf-8"?>
<table xmlns="http://schemas.openxmlformats.org/spreadsheetml/2006/main" id="14" name="woodland_creation" displayName="woodland_creation" ref="A10:B63" totalsRowCount="0" totalsRowShown="0">
  <tableColumns count="2">
    <tableColumn id="1" name="Year"/>
    <tableColumn id="2" name="Area of woodland planted (thousand hectares)"/>
  </tableColumns>
  <tableStyleInfo name="none" showFirstColumn="0" showLastColumn="0" showRowStripes="0" showColumnStripes="0"/>
</table>
</file>

<file path=xl/tables/table15.xml><?xml version="1.0" encoding="utf-8"?>
<table xmlns="http://schemas.openxmlformats.org/spreadsheetml/2006/main" id="15" name="woodland_ecological_condition" displayName="woodland_ecological_condition" ref="A10:D13" totalsRowCount="0" totalsRowShown="0">
  <tableColumns count="4">
    <tableColumn id="1" name="Type of Woodland"/>
    <tableColumn id="2" name="Percentage in unfavourable condition"/>
    <tableColumn id="3" name="Percentage in intermediate condition"/>
    <tableColumn id="4" name="Percentage in favourable condition"/>
  </tableColumns>
  <tableStyleInfo name="none" showFirstColumn="0" showLastColumn="0" showRowStripes="0" showColumnStripes="0"/>
</table>
</file>

<file path=xl/tables/table16.xml><?xml version="1.0" encoding="utf-8"?>
<table xmlns="http://schemas.openxmlformats.org/spreadsheetml/2006/main" id="16" name="peatland_restoration" displayName="peatland_restoration" ref="A10:B21" totalsRowCount="0" totalsRowShown="0">
  <tableColumns count="2">
    <tableColumn id="1" name="Financial year end"/>
    <tableColumn id="2" name="Cumulative area of peatland restored since 2012 (thousand hectares)"/>
  </tableColumns>
  <tableStyleInfo name="none" showFirstColumn="0" showLastColumn="0" showRowStripes="0" showColumnStripes="0"/>
</table>
</file>

<file path=xl/tables/table17.xml><?xml version="1.0" encoding="utf-8"?>
<table xmlns="http://schemas.openxmlformats.org/spreadsheetml/2006/main" id="17" name="total_waste_generated" displayName="total_waste_generated" ref="A10:E21" totalsRowCount="0" totalsRowShown="0">
  <tableColumns count="5">
    <tableColumn id="1" name="Year"/>
    <tableColumn id="2" name="All waste generated (million tonnes)"/>
    <tableColumn id="3" name="Household waste generated (million tonnes)]"/>
    <tableColumn id="4" name="Commercial and industrial waste generated (million tonnes)"/>
    <tableColumn id="5" name="Construction and demolition waste generated (million tonnes)"/>
  </tableColumns>
  <tableStyleInfo name="none" showFirstColumn="0" showLastColumn="0" showRowStripes="0" showColumnStripes="0"/>
</table>
</file>

<file path=xl/tables/table18.xml><?xml version="1.0" encoding="utf-8"?>
<table xmlns="http://schemas.openxmlformats.org/spreadsheetml/2006/main" id="18" name="carbon_footprint_of_waste" displayName="carbon_footprint_of_waste" ref="A10:B18" totalsRowCount="0" totalsRowShown="0">
  <tableColumns count="2">
    <tableColumn id="1" name="Year"/>
    <tableColumn id="2" name="Carbon footprint of waste (million tonnes CO2 equivalent)"/>
  </tableColumns>
  <tableStyleInfo name="none" showFirstColumn="0" showLastColumn="0" showRowStripes="0" showColumnStripes="0"/>
</table>
</file>

<file path=xl/tables/table19.xml><?xml version="1.0" encoding="utf-8"?>
<table xmlns="http://schemas.openxmlformats.org/spreadsheetml/2006/main" id="19" name="scotlands_material_footprint" displayName="scotlands_material_footprint" ref="A10:B18" totalsRowCount="0" totalsRowShown="0">
  <tableColumns count="2">
    <tableColumn id="1" name="Year"/>
    <tableColumn id="2" name="Raw material consumption (tonnes) per capita"/>
  </tableColumns>
  <tableStyleInfo name="none" showFirstColumn="0" showLastColumn="0" showRowStripes="0" showColumnStripes="0"/>
</table>
</file>

<file path=xl/tables/table20.xml><?xml version="1.0" encoding="utf-8"?>
<table xmlns="http://schemas.openxmlformats.org/spreadsheetml/2006/main" id="20" name="natural_capital_accounts" displayName="natural_capital_accounts" ref="A10:B32" totalsRowCount="0" totalsRowShown="0">
  <tableColumns count="2">
    <tableColumn id="1" name="Year"/>
    <tableColumn id="2" name="Annual value of natural capital excluding fossil fuels (million pounds)"/>
  </tableColumns>
  <tableStyleInfo name="none" showFirstColumn="0" showLastColumn="0" showRowStripes="0" showColumnStripes="0"/>
</table>
</file>

<file path=xl/tables/table21.xml><?xml version="1.0" encoding="utf-8"?>
<table xmlns="http://schemas.openxmlformats.org/spreadsheetml/2006/main" id="21" name="natural_capital_asset_index" displayName="natural_capital_asset_index" ref="A10:B32" totalsRowCount="0" totalsRowShown="0">
  <tableColumns count="2">
    <tableColumn id="1" name="Year"/>
    <tableColumn id="2" name="Natural Capital Asset Index (NCAI)"/>
  </tableColumns>
  <tableStyleInfo name="none" showFirstColumn="0" showLastColumn="0" showRowStripes="0" showColumnStripes="0"/>
</table>
</file>

<file path=xl/tables/table22.xml><?xml version="1.0" encoding="utf-8"?>
<table xmlns="http://schemas.openxmlformats.org/spreadsheetml/2006/main" id="22" name="visits_to_the_outdoors" displayName="visits_to_the_outdoors" ref="A10:B27" totalsRowCount="0" totalsRowShown="0">
  <tableColumns count="2">
    <tableColumn id="1" name="Year"/>
    <tableColumn id="2" name="Percentage of adults visiting the outdoors at least weekly"/>
  </tableColumns>
  <tableStyleInfo name="none" showFirstColumn="0" showLastColumn="0" showRowStripes="0" showColumnStripes="0"/>
</table>
</file>

<file path=xl/tables/table23.xml><?xml version="1.0" encoding="utf-8"?>
<table xmlns="http://schemas.openxmlformats.org/spreadsheetml/2006/main" id="23" name="access_to_green_and_blue_space" displayName="access_to_green_and_blue_space" ref="A10:B20" totalsRowCount="0" totalsRowShown="0">
  <tableColumns count="2">
    <tableColumn id="1" name="Year"/>
    <tableColumn id="2" name="Proportion of adults living within 5 minute walk of green or blue space (%)"/>
  </tableColumns>
  <tableStyleInfo name="none" showFirstColumn="0" showLastColumn="0" showRowStripes="0" showColumnStripes="0"/>
</table>
</file>

<file path=xl/tables/table24.xml><?xml version="1.0" encoding="utf-8"?>
<table xmlns="http://schemas.openxmlformats.org/spreadsheetml/2006/main" id="24" name="active_travel" displayName="active_travel" ref="A10:C18" totalsRowCount="0" totalsRowShown="0">
  <tableColumns count="3">
    <tableColumn id="1" name="Year"/>
    <tableColumn id="2" name="Percentage of short journeys made by walking"/>
    <tableColumn id="3" name="Percentage of short journeys made by cycling"/>
  </tableColumns>
  <tableStyleInfo name="none" showFirstColumn="0" showLastColumn="0" showRowStripes="0" showColumnStripes="0"/>
</table>
</file>

<file path=xl/tables/table25.xml><?xml version="1.0" encoding="utf-8"?>
<table xmlns="http://schemas.openxmlformats.org/spreadsheetml/2006/main" id="25" name="waste_managed_in_scotland" displayName="waste_managed_in_scotland" ref="A10:E18" totalsRowCount="0" totalsRowShown="0">
  <tableColumns count="5">
    <tableColumn id="1" name="Year"/>
    <tableColumn id="2" name="Percentage of all waste"/>
    <tableColumn id="3" name="Percentage of disposed waste"/>
    <tableColumn id="4" name="Percentage of recycled waste"/>
    <tableColumn id="5" name="Percentage of recovered waste"/>
  </tableColumns>
  <tableStyleInfo name="none" showFirstColumn="0" showLastColumn="0" showRowStripes="0" showColumnStripes="0"/>
</table>
</file>

<file path=xl/tables/table26.xml><?xml version="1.0" encoding="utf-8"?>
<table xmlns="http://schemas.openxmlformats.org/spreadsheetml/2006/main" id="26" name="sustainability_of_fish_stocks" displayName="sustainability_of_fish_stocks" ref="A10:D40" totalsRowCount="0" totalsRowShown="0">
  <tableColumns count="4">
    <tableColumn id="1" name="Year"/>
    <tableColumn id="2" name="Fish mortality below maximum sustainable yield (%)"/>
    <tableColumn id="3" name="Spawning stock biomass above sustainable threshold (%)"/>
    <tableColumn id="4" name="Combined mean (%)"/>
  </tableColumns>
  <tableStyleInfo name="none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Relationship Id="rId3" Type="http://schemas.openxmlformats.org/officeDocument/2006/relationships/table" Target="../tables/table3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Relationship Id="rId4" Type="http://schemas.openxmlformats.org/officeDocument/2006/relationships/table" Target="../tables/table4.x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Relationship Id="rId5" Type="http://schemas.openxmlformats.org/officeDocument/2006/relationships/table" Target="../tables/table5.xml"/><Relationship Id="rId1h" Type="http://schemas.openxmlformats.org/officeDocument/2006/relationships/hyperlink" Target="https://www.nature.scot/information-hub/official-statistics" TargetMode="External"/><Relationship Id="rId2h" Type="http://schemas.openxmlformats.org/officeDocument/2006/relationships/hyperlink" Target="https://nationalperformance.gov.scot/national-outcomes/explore-11-national-outcomes/environment/about-environment-national-indicators/biodiversity" TargetMode="Externa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Relationship Id="rId6" Type="http://schemas.openxmlformats.org/officeDocument/2006/relationships/table" Target="../tables/table6.xml"/><Relationship Id="rId1h" Type="http://schemas.openxmlformats.org/officeDocument/2006/relationships/hyperlink" Target="https://naei.beis.gov.uk/reports/reports?section_id=2" TargetMode="Externa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Relationship Id="rId7" Type="http://schemas.openxmlformats.org/officeDocument/2006/relationships/table" Target="../tables/table7.xml"/><Relationship Id="rId1h" Type="http://schemas.openxmlformats.org/officeDocument/2006/relationships/hyperlink" Target="https://informatics.sepa.org.uk/RBMP3/" TargetMode="Externa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Relationship Id="rId8" Type="http://schemas.openxmlformats.org/officeDocument/2006/relationships/table" Target="../tables/table8.xml"/><Relationship Id="rId1h" Type="http://schemas.openxmlformats.org/officeDocument/2006/relationships/hyperlink" Target="https://marine.gov.scot/datafiles/npf/clean_seas/2020/Clean_Seas_Indicator_2020.html" TargetMode="External"/><Relationship Id="rId2h" Type="http://schemas.openxmlformats.org/officeDocument/2006/relationships/hyperlink" Target="https://nationalperformance.gov.scot/national-outcomes/explore-11-national-outcomes/environment/about-environment-national-indicators/marine-environment" TargetMode="Externa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Relationship Id="rId9" Type="http://schemas.openxmlformats.org/officeDocument/2006/relationships/table" Target="../tables/table9.xml"/><Relationship Id="rId1h" Type="http://schemas.openxmlformats.org/officeDocument/2006/relationships/hyperlink" Target="https://marine.gov.scot/sma/assessment/beach-litter" TargetMode="Externa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vml" Type="http://schemas.openxmlformats.org/officeDocument/2006/relationships/vmlDrawing" Target="../drawings/vmlDrawing9.vml"/><Relationship Id="rId10" Type="http://schemas.openxmlformats.org/officeDocument/2006/relationships/table" Target="../tables/table10.xml"/><Relationship Id="rId1h" Type="http://schemas.openxmlformats.org/officeDocument/2006/relationships/hyperlink" Target="https://oap.ospar.org/en/ospar-assessments/committee-assessments/human-activities/marine-litter/plastic-particles-in-fulmar-stomachs-north-sea/" TargetMode="External"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vml" Type="http://schemas.openxmlformats.org/officeDocument/2006/relationships/vmlDrawing" Target="../drawings/vmlDrawing10.vml"/><Relationship Id="rId11" Type="http://schemas.openxmlformats.org/officeDocument/2006/relationships/table" Target="../tables/table11.xml"/><Relationship Id="rId1h" Type="http://schemas.openxmlformats.org/officeDocument/2006/relationships/hyperlink" Target="https://marine.gov.scot/sma/assessment/predicted-extent-physical-disturbance-seafloor" TargetMode="External"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vml" Type="http://schemas.openxmlformats.org/officeDocument/2006/relationships/vmlDrawing" Target="../drawings/vmlDrawing11.vml"/><Relationship Id="rId12" Type="http://schemas.openxmlformats.org/officeDocument/2006/relationships/table" Target="../tables/table12.xml"/><Relationship Id="rId1h" Type="http://schemas.openxmlformats.org/officeDocument/2006/relationships/hyperlink" Target="https://naei.beis.gov.uk/reports/reports?report_id=1108" TargetMode="External"/><Relationship Id="rId2h" Type="http://schemas.openxmlformats.org/officeDocument/2006/relationships/hyperlink" Target="https://nationalperformance.gov.scot/national-outcomes/national-outcomes/economy/about-national-indicators/greenhouse-gas-emissions" TargetMode="External"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vml" Type="http://schemas.openxmlformats.org/officeDocument/2006/relationships/vmlDrawing" Target="../drawings/vmlDrawing12.vml"/><Relationship Id="rId13" Type="http://schemas.openxmlformats.org/officeDocument/2006/relationships/table" Target="../tables/table13.xml"/><Relationship Id="rId1h" Type="http://schemas.openxmlformats.org/officeDocument/2006/relationships/hyperlink" Target="https://www.gov.scot/publications/scotlands-carbon-footprint-1998-2019/" TargetMode="External"/><Relationship Id="rId2h" Type="http://schemas.openxmlformats.org/officeDocument/2006/relationships/hyperlink" Target="https://nationalperformance.gov.scot/national-outcomes/national-outcomes/economy/about-national-indicators/carbon-footprint" TargetMode="External"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.xml"/><Relationship Id="rId2" Type="http://schemas.openxmlformats.org/officeDocument/2006/relationships/printerSettings" Target="../printerSettings/printerSettings13.bin"/><Relationship Id="rIdvml" Type="http://schemas.openxmlformats.org/officeDocument/2006/relationships/vmlDrawing" Target="../drawings/vmlDrawing13.vml"/><Relationship Id="rId14" Type="http://schemas.openxmlformats.org/officeDocument/2006/relationships/table" Target="../tables/table14.xml"/><Relationship Id="rId1h" Type="http://schemas.openxmlformats.org/officeDocument/2006/relationships/hyperlink" Target="https://www.forestresearch.gov.uk/tools-and-resources/statistics/statistics-by-topic/woodland-statistics/" TargetMode="External"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vml" Type="http://schemas.openxmlformats.org/officeDocument/2006/relationships/vmlDrawing" Target="../drawings/vmlDrawing14.vml"/><Relationship Id="rId15" Type="http://schemas.openxmlformats.org/officeDocument/2006/relationships/table" Target="../tables/table15.xml"/><Relationship Id="rId1h" Type="http://schemas.openxmlformats.org/officeDocument/2006/relationships/hyperlink" Target="https://www.forestresearch.gov.uk/tools-and-resources/national-forest-inventory/what-our-woodlands-and-tree-cover-outside-woodlands-are-like-today-8211-nfi-inventory-reports-and-woodland-map-reports/nfi-woodland-ecological-condition/" TargetMode="External"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.xml"/><Relationship Id="rId2" Type="http://schemas.openxmlformats.org/officeDocument/2006/relationships/printerSettings" Target="../printerSettings/printerSettings15.bin"/><Relationship Id="rIdvml" Type="http://schemas.openxmlformats.org/officeDocument/2006/relationships/vmlDrawing" Target="../drawings/vmlDrawing15.vml"/><Relationship Id="rId16" Type="http://schemas.openxmlformats.org/officeDocument/2006/relationships/table" Target="../tables/table16.xml"/><Relationship Id="rId1h" Type="http://schemas.openxmlformats.org/officeDocument/2006/relationships/hyperlink" Target="https://www.nature.scot/climate-change/nature-based-solutions/peatland-action-project" TargetMode="External"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/><Relationship Id="rId2" Type="http://schemas.openxmlformats.org/officeDocument/2006/relationships/printerSettings" Target="../printerSettings/printerSettings16.bin"/><Relationship Id="rIdvml" Type="http://schemas.openxmlformats.org/officeDocument/2006/relationships/vmlDrawing" Target="../drawings/vmlDrawing16.vml"/><Relationship Id="rId17" Type="http://schemas.openxmlformats.org/officeDocument/2006/relationships/table" Target="../tables/table17.xml"/><Relationship Id="rId1h" Type="http://schemas.openxmlformats.org/officeDocument/2006/relationships/hyperlink" Target="https://informatics.sepa.org.uk/WasteAllSources/" TargetMode="External"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.xml"/><Relationship Id="rId2" Type="http://schemas.openxmlformats.org/officeDocument/2006/relationships/printerSettings" Target="../printerSettings/printerSettings17.bin"/><Relationship Id="rIdvml" Type="http://schemas.openxmlformats.org/officeDocument/2006/relationships/vmlDrawing" Target="../drawings/vmlDrawing17.vml"/><Relationship Id="rId18" Type="http://schemas.openxmlformats.org/officeDocument/2006/relationships/table" Target="../tables/table18.xml"/><Relationship Id="rId1h" Type="http://schemas.openxmlformats.org/officeDocument/2006/relationships/hyperlink" Target="https://cdn.zerowastescotland.org.uk/managed-downloads/mf-s8lt8nqc-1678115285d" TargetMode="External"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.xml"/><Relationship Id="rId2" Type="http://schemas.openxmlformats.org/officeDocument/2006/relationships/printerSettings" Target="../printerSettings/printerSettings18.bin"/><Relationship Id="rIdvml" Type="http://schemas.openxmlformats.org/officeDocument/2006/relationships/vmlDrawing" Target="../drawings/vmlDrawing18.vml"/><Relationship Id="rId19" Type="http://schemas.openxmlformats.org/officeDocument/2006/relationships/table" Target="../tables/table19.xml"/><Relationship Id="rId1h" Type="http://schemas.openxmlformats.org/officeDocument/2006/relationships/hyperlink" Target="https://www.zerowastescotland.org.uk/resources/material-flow-accounts-mfa" TargetMode="External"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.xml"/><Relationship Id="rId2" Type="http://schemas.openxmlformats.org/officeDocument/2006/relationships/printerSettings" Target="../printerSettings/printerSettings19.bin"/><Relationship Id="rIdvml" Type="http://schemas.openxmlformats.org/officeDocument/2006/relationships/vmlDrawing" Target="../drawings/vmlDrawing19.vml"/><Relationship Id="rId20" Type="http://schemas.openxmlformats.org/officeDocument/2006/relationships/table" Target="../tables/table20.xml"/><Relationship Id="rId1h" Type="http://schemas.openxmlformats.org/officeDocument/2006/relationships/hyperlink" Target="https://www.gov.scot/publications/scottish-natural-capital-accounts-2023/" TargetMode="External"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.xml"/><Relationship Id="rId2" Type="http://schemas.openxmlformats.org/officeDocument/2006/relationships/printerSettings" Target="../printerSettings/printerSettings20.bin"/><Relationship Id="rIdvml" Type="http://schemas.openxmlformats.org/officeDocument/2006/relationships/vmlDrawing" Target="../drawings/vmlDrawing20.vml"/><Relationship Id="rId21" Type="http://schemas.openxmlformats.org/officeDocument/2006/relationships/table" Target="../tables/table21.xml"/><Relationship Id="rId1h" Type="http://schemas.openxmlformats.org/officeDocument/2006/relationships/hyperlink" Target="https://www.nature.scot/doc/natural-capital-asset-index" TargetMode="External"/><Relationship Id="rId2h" Type="http://schemas.openxmlformats.org/officeDocument/2006/relationships/hyperlink" Target="https://nationalperformance.gov.scot/national-outcomes/national-outcomes/economy/about-national-indicators/natural-capital" TargetMode="External"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.xml"/><Relationship Id="rId2" Type="http://schemas.openxmlformats.org/officeDocument/2006/relationships/printerSettings" Target="../printerSettings/printerSettings21.bin"/><Relationship Id="rIdvml" Type="http://schemas.openxmlformats.org/officeDocument/2006/relationships/vmlDrawing" Target="../drawings/vmlDrawing21.vml"/><Relationship Id="rId22" Type="http://schemas.openxmlformats.org/officeDocument/2006/relationships/table" Target="../tables/table22.xml"/><Relationship Id="rId1h" Type="http://schemas.openxmlformats.org/officeDocument/2006/relationships/hyperlink" Target="https://www.gov.scot/publications/scottish-household-survey-2022-key-findings/" TargetMode="External"/><Relationship Id="rId2h" Type="http://schemas.openxmlformats.org/officeDocument/2006/relationships/hyperlink" Target="https://nationalperformance.gov.scot/national-outcomes/explore-national-outcomes/environment/about-environment-national-indicators/visits-outdoors" TargetMode="External"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.xml"/><Relationship Id="rId2" Type="http://schemas.openxmlformats.org/officeDocument/2006/relationships/printerSettings" Target="../printerSettings/printerSettings22.bin"/><Relationship Id="rIdvml" Type="http://schemas.openxmlformats.org/officeDocument/2006/relationships/vmlDrawing" Target="../drawings/vmlDrawing22.vml"/><Relationship Id="rId23" Type="http://schemas.openxmlformats.org/officeDocument/2006/relationships/table" Target="../tables/table23.xml"/><Relationship Id="rId1h" Type="http://schemas.openxmlformats.org/officeDocument/2006/relationships/hyperlink" Target="https://www.gov.scot/publications/scottish-household-survey-2022-key-findings/" TargetMode="External"/><Relationship Id="rId2h" Type="http://schemas.openxmlformats.org/officeDocument/2006/relationships/hyperlink" Target="https://nationalperformance.gov.scot/national-outcomes/explore-national-outcomes/communities/about-communities-national-indicators/access-green-blue-space" TargetMode="External"/></Relationships>
</file>

<file path=xl/worksheets/_rels/sheet2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.xml"/><Relationship Id="rId2" Type="http://schemas.openxmlformats.org/officeDocument/2006/relationships/printerSettings" Target="../printerSettings/printerSettings23.bin"/><Relationship Id="rIdvml" Type="http://schemas.openxmlformats.org/officeDocument/2006/relationships/vmlDrawing" Target="../drawings/vmlDrawing23.vml"/><Relationship Id="rId24" Type="http://schemas.openxmlformats.org/officeDocument/2006/relationships/table" Target="../tables/table24.xml"/><Relationship Id="rId1h" Type="http://schemas.openxmlformats.org/officeDocument/2006/relationships/hyperlink" Target="https://www.transport.gov.scot/publication/transport-and-travel-in-scotland-2019-results-from-the-scottish-household-survey/" TargetMode="External"/><Relationship Id="rId2h" Type="http://schemas.openxmlformats.org/officeDocument/2006/relationships/hyperlink" Target="https://nationalperformance.gov.scot/national-outcomes/national-outcomes/health/about-national-indicators/journeys-active-travel" TargetMode="External"/></Relationships>
</file>

<file path=xl/worksheets/_rels/sheet2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.xml"/><Relationship Id="rId2" Type="http://schemas.openxmlformats.org/officeDocument/2006/relationships/printerSettings" Target="../printerSettings/printerSettings24.bin"/><Relationship Id="rIdvml" Type="http://schemas.openxmlformats.org/officeDocument/2006/relationships/vmlDrawing" Target="../drawings/vmlDrawing24.vml"/><Relationship Id="rId25" Type="http://schemas.openxmlformats.org/officeDocument/2006/relationships/table" Target="../tables/table25.xml"/><Relationship Id="rId1h" Type="http://schemas.openxmlformats.org/officeDocument/2006/relationships/hyperlink" Target="https://www.sepa.org.uk/environment/waste/waste-data/waste-data-reporting/waste-data-for-scotland/" TargetMode="External"/></Relationships>
</file>

<file path=xl/worksheets/_rels/sheet2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.xml"/><Relationship Id="rId2" Type="http://schemas.openxmlformats.org/officeDocument/2006/relationships/printerSettings" Target="../printerSettings/printerSettings25.bin"/><Relationship Id="rIdvml" Type="http://schemas.openxmlformats.org/officeDocument/2006/relationships/vmlDrawing" Target="../drawings/vmlDrawing25.vml"/><Relationship Id="rId26" Type="http://schemas.openxmlformats.org/officeDocument/2006/relationships/table" Target="../tables/table26.xml"/><Relationship Id="rId1h" Type="http://schemas.openxmlformats.org/officeDocument/2006/relationships/hyperlink" Target="https://nationalperformance.gov.scot/chart/sustainability-fish-stocks" TargetMode="External"/><Relationship Id="rId2h" Type="http://schemas.openxmlformats.org/officeDocument/2006/relationships/hyperlink" Target="https://nationalperformance.gov.scot/national-outcomes/explore-11-national-outcomes/environment/about-environment-national-indicators/sustainability-fish-stock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true"/>
  </sheetViews>
  <sheetFormatPr defaultRowHeight="15.0" baseColWidth="10"/>
  <cols>
    <col min="1" max="1" width="72.71" hidden="0" customWidth="1"/>
  </cols>
  <sheetData>
    <row r="1">
      <c r="A1" s="1" t="s">
        <v>0</v>
      </c>
    </row>
    <row r="2" ht="34" customHeight="1">
      <c r="A2" s="3" t="s">
        <v>1</v>
      </c>
    </row>
    <row r="3">
      <c r="A3" s="2" t="s">
        <v>2</v>
      </c>
    </row>
    <row r="4">
      <c r="A4" s="7" t="str">
        <f>=HYPERLINK("https://data.gov.scot/environment/","Environment Strategy Monitoring Framework Website")</f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16.71" hidden="0" customWidth="1"/>
    <col min="2" max="2" width="56.71" hidden="0" customWidth="1"/>
    <col min="3" max="3" width="16.71" hidden="0" customWidth="1"/>
    <col min="4" max="4" width="32.71" hidden="0" customWidth="1"/>
  </cols>
  <sheetData>
    <row r="1">
      <c r="A1" s="4" t="s">
        <v>3</v>
      </c>
    </row>
    <row r="2">
      <c r="A2" t="s">
        <v>4</v>
      </c>
    </row>
    <row r="3">
      <c r="A3" s="6" t="s">
        <v>5</v>
      </c>
      <c r="B3" s="6" t="s">
        <v>6</v>
      </c>
      <c r="C3" s="6" t="s">
        <v>7</v>
      </c>
      <c r="D3" s="6" t="s">
        <v>8</v>
      </c>
    </row>
    <row r="4">
      <c r="A4" s="5" t="s">
        <v>9</v>
      </c>
      <c r="B4" s="5" t="s">
        <v>10</v>
      </c>
      <c r="C4" s="5" t="s">
        <v>10</v>
      </c>
      <c r="D4" s="5" t="s">
        <v>10</v>
      </c>
    </row>
    <row r="5">
      <c r="A5" s="8" t="str">
        <f>=HYPERLINK("#'Marine_and_terrestrial_species'!A1", "Marine and terrestrial species")</f>
      </c>
      <c r="B5" s="5" t="s">
        <v>12</v>
      </c>
      <c r="C5" s="5" t="s">
        <v>13</v>
      </c>
      <c r="D5" s="8" t="str">
        <f>=HYPERLINK("https://www.nature.scot/information-hub/official-statistics","Nature Scot")</f>
      </c>
    </row>
    <row r="6">
      <c r="A6" s="8" t="str">
        <f>=HYPERLINK("#'Air_pollutant_emissions'!A1", "Air pollutant emissions")</f>
      </c>
      <c r="B6" s="5" t="s">
        <v>12</v>
      </c>
      <c r="C6" s="5" t="s">
        <v>16</v>
      </c>
      <c r="D6" s="8" t="str">
        <f>=HYPERLINK("https://naei.beis.gov.uk/reports/reports?section_id=2","Air Pollutant Inventories for England, Scotland, Wales, and Northern Ireland")</f>
      </c>
    </row>
    <row r="7">
      <c r="A7" s="8" t="str">
        <f>=HYPERLINK("#'Freshwater_condition'!A1", "Freshwater condition")</f>
      </c>
      <c r="B7" s="5" t="s">
        <v>12</v>
      </c>
      <c r="C7" s="5" t="s">
        <v>19</v>
      </c>
      <c r="D7" s="8" t="str">
        <f>=HYPERLINK("https://informatics.sepa.org.uk/RBMP3/","SEPA Water Environment Hub")</f>
      </c>
    </row>
    <row r="8">
      <c r="A8" s="8" t="str">
        <f>=HYPERLINK("#'Clean_seas'!A1", "Clean seas")</f>
      </c>
      <c r="B8" s="5" t="s">
        <v>12</v>
      </c>
      <c r="C8" s="5" t="s">
        <v>22</v>
      </c>
      <c r="D8" s="8" t="str">
        <f>=HYPERLINK("https://marine.gov.scot/datafiles/npf/clean_seas/2020/Clean_Seas_Indicator_2020.html","UK Clean Safe Seas Evidence Group clean seas assessment")</f>
      </c>
    </row>
    <row r="9">
      <c r="A9" s="8" t="str">
        <f>=HYPERLINK("#'Beach_litter'!A1", "Beach litter")</f>
      </c>
      <c r="B9" s="5" t="s">
        <v>12</v>
      </c>
      <c r="C9" s="5" t="s">
        <v>25</v>
      </c>
      <c r="D9" s="8" t="str">
        <f>=HYPERLINK("https://marine.gov.scot/sma/assessment/beach-litter","Marine Scotland")</f>
      </c>
    </row>
    <row r="10">
      <c r="A10" s="8" t="str">
        <f>=HYPERLINK("#'Plastic_ingested_by_seabirds'!A1", "Plastic ingested by seabirds")</f>
      </c>
      <c r="B10" s="5" t="s">
        <v>12</v>
      </c>
      <c r="C10" s="5" t="s">
        <v>25</v>
      </c>
      <c r="D10" s="8" t="str">
        <f>=HYPERLINK("https://oap.ospar.org/en/ospar-assessments/committee-assessments/human-activities/marine-litter/plastic-particles-in-fulmar-stomachs-north-sea/","OSPAR")</f>
      </c>
    </row>
    <row r="11">
      <c r="A11" s="8" t="str">
        <f>=HYPERLINK("#'Seafloor_habitat_disturbance'!A1", "Seafloor habitat disturbance")</f>
      </c>
      <c r="B11" s="5" t="s">
        <v>12</v>
      </c>
      <c r="C11" s="5" t="s">
        <v>25</v>
      </c>
      <c r="D11" s="8" t="str">
        <f>=HYPERLINK("https://marine.gov.scot/sma/assessment/predicted-extent-physical-disturbance-seafloor","Marine Scotland")</f>
      </c>
    </row>
    <row r="12">
      <c r="A12" s="8" t="str">
        <f>=HYPERLINK("#'Greenhouse_gas_emissions'!A1", "Greenhouse gas emissions")</f>
      </c>
      <c r="B12" s="5" t="s">
        <v>32</v>
      </c>
      <c r="C12" s="5" t="s">
        <v>33</v>
      </c>
      <c r="D12" s="8" t="str">
        <f>=HYPERLINK("https://naei.beis.gov.uk/reports/reports?report_id=1108","National Atmospheric Emissions Inventory (NAEI)")</f>
      </c>
    </row>
    <row r="13">
      <c r="A13" s="8" t="str">
        <f>=HYPERLINK("#'Scotlands_carbon_footprint'!A1", "Scotland's carbon footprint")</f>
      </c>
      <c r="B13" s="5" t="s">
        <v>32</v>
      </c>
      <c r="C13" s="5" t="s">
        <v>36</v>
      </c>
      <c r="D13" s="8" t="str">
        <f>=HYPERLINK("https://www.gov.scot/publications/scotlands-carbon-footprint-1998-2019/","Data produced by Leeds University and published by the Scottish Government")</f>
      </c>
    </row>
    <row r="14">
      <c r="A14" s="8" t="str">
        <f>=HYPERLINK("#'Woodland_creation'!A1", "Woodland creation")</f>
      </c>
      <c r="B14" s="5" t="s">
        <v>32</v>
      </c>
      <c r="C14" s="5" t="s">
        <v>39</v>
      </c>
      <c r="D14" s="8" t="str">
        <f>=HYPERLINK("https://www.forestresearch.gov.uk/tools-and-resources/statistics/statistics-by-topic/woodland-statistics/","Forest Research (Forestry Commision)")</f>
      </c>
    </row>
    <row r="15">
      <c r="A15" s="8" t="str">
        <f>=HYPERLINK("#'Woodland_ecological_condition'!A1", "Woodland ecological condition")</f>
      </c>
      <c r="B15" s="5" t="s">
        <v>32</v>
      </c>
      <c r="C15" s="5" t="s">
        <v>25</v>
      </c>
      <c r="D15" s="8" t="str">
        <f>=HYPERLINK("https://www.forestresearch.gov.uk/tools-and-resources/national-forest-inventory/what-our-woodlands-and-tree-cover-outside-woodlands-are-like-today-8211-nfi-inventory-reports-and-woodland-map-reports/nfi-woodland-ecological-condition/","Forest Research (Forestry Commision)")</f>
      </c>
    </row>
    <row r="16">
      <c r="A16" s="8" t="str">
        <f>=HYPERLINK("#'Peatland_restoration'!A1", "Peatland restoration")</f>
      </c>
      <c r="B16" s="5" t="s">
        <v>32</v>
      </c>
      <c r="C16" s="5" t="s">
        <v>44</v>
      </c>
      <c r="D16" s="8" t="str">
        <f>=HYPERLINK("https://www.nature.scot/climate-change/nature-based-solutions/peatland-action-project","NatureScot")</f>
      </c>
    </row>
    <row r="17">
      <c r="A17" s="8" t="str">
        <f>=HYPERLINK("#'Total_waste_generated'!A1", "Total waste generated")</f>
      </c>
      <c r="B17" s="5" t="s">
        <v>47</v>
      </c>
      <c r="C17" s="5" t="s">
        <v>48</v>
      </c>
      <c r="D17" s="8" t="str">
        <f>=HYPERLINK("https://informatics.sepa.org.uk/WasteAllSources/","SEPA")</f>
      </c>
    </row>
    <row r="18">
      <c r="A18" s="8" t="str">
        <f>=HYPERLINK("#'Carbon_footprint_of_waste'!A1", "Carbon footprint of waste")</f>
      </c>
      <c r="B18" s="5" t="s">
        <v>47</v>
      </c>
      <c r="C18" s="5" t="s">
        <v>25</v>
      </c>
      <c r="D18" s="8" t="str">
        <f>=HYPERLINK("https://cdn.zerowastescotland.org.uk/managed-downloads/mf-s8lt8nqc-1678115285d","Zero Waste Scotland")</f>
      </c>
    </row>
    <row r="19">
      <c r="A19" s="8" t="str">
        <f>=HYPERLINK("#'Scotlands_material_footprint'!A1", "Scotland's material footprint")</f>
      </c>
      <c r="B19" s="5" t="s">
        <v>47</v>
      </c>
      <c r="C19" s="5" t="s">
        <v>53</v>
      </c>
      <c r="D19" s="8" t="str">
        <f>=HYPERLINK("https://www.zerowastescotland.org.uk/resources/material-flow-accounts-mfa","Zero Waste Scotland")</f>
      </c>
    </row>
    <row r="20">
      <c r="A20" s="8" t="str">
        <f>=HYPERLINK("#'Natural_capital_accounts'!A1", "Natural capital accounts")</f>
      </c>
      <c r="B20" s="5" t="s">
        <v>56</v>
      </c>
      <c r="C20" s="5" t="s">
        <v>57</v>
      </c>
      <c r="D20" s="8" t="str">
        <f>=HYPERLINK("https://www.gov.scot/publications/scottish-natural-capital-accounts-2023/","Data produced by the Office of National Statistics (ONS) and published by the Scottish Government")</f>
      </c>
    </row>
    <row r="21">
      <c r="A21" s="8" t="str">
        <f>=HYPERLINK("#'Natural_capital_asset_index'!A1", "Natural capital asset index")</f>
      </c>
      <c r="B21" s="5" t="s">
        <v>56</v>
      </c>
      <c r="C21" s="5" t="s">
        <v>57</v>
      </c>
      <c r="D21" s="8" t="str">
        <f>=HYPERLINK("https://www.nature.scot/doc/natural-capital-asset-index","NatureScot")</f>
      </c>
    </row>
    <row r="22">
      <c r="A22" s="8" t="str">
        <f>=HYPERLINK("#'Visits_to_the_outdoors'!A1", "Visits to the outdoors")</f>
      </c>
      <c r="B22" s="5" t="s">
        <v>62</v>
      </c>
      <c r="C22" s="5" t="s">
        <v>63</v>
      </c>
      <c r="D22" s="8" t="str">
        <f>=HYPERLINK("https://www.gov.scot/publications/scottish-household-survey-2022-key-findings/","Scottish Household Survey")</f>
      </c>
    </row>
    <row r="23">
      <c r="A23" s="8" t="str">
        <f>=HYPERLINK("#'Access_to_green_and_blue_space'!A1", "Access to green and blue space")</f>
      </c>
      <c r="B23" s="5" t="s">
        <v>62</v>
      </c>
      <c r="C23" s="5" t="s">
        <v>63</v>
      </c>
      <c r="D23" s="8" t="str">
        <f>=HYPERLINK("https://www.gov.scot/publications/scottish-household-survey-2022-key-findings/","Scottish Household Survey")</f>
      </c>
    </row>
    <row r="24">
      <c r="A24" s="8" t="str">
        <f>=HYPERLINK("#'Active_travel'!A1", "Active travel")</f>
      </c>
      <c r="B24" s="5" t="s">
        <v>62</v>
      </c>
      <c r="C24" s="5" t="s">
        <v>25</v>
      </c>
      <c r="D24" s="8" t="str">
        <f>=HYPERLINK("https://www.transport.gov.scot/publication/transport-and-travel-in-scotland-2019-results-from-the-scottish-household-survey/","Scottish Household Survey - analysed and published by Transport Scotland")</f>
      </c>
    </row>
    <row r="25">
      <c r="A25" s="8" t="str">
        <f>=HYPERLINK("#'Waste_managed_in_Scotland'!A1", "Waste managed in Scotland")</f>
      </c>
      <c r="B25" s="5" t="s">
        <v>69</v>
      </c>
      <c r="C25" s="5" t="s">
        <v>70</v>
      </c>
      <c r="D25" s="8" t="str">
        <f>=HYPERLINK("https://www.sepa.org.uk/environment/waste/waste-data/waste-data-reporting/waste-data-for-scotland/","SEPA")</f>
      </c>
    </row>
    <row r="26">
      <c r="A26" s="8" t="str">
        <f>=HYPERLINK("#'Sustainability_of_fish_stocks'!A1", "Sustainability of fish stocks")</f>
      </c>
      <c r="B26" s="5" t="s">
        <v>69</v>
      </c>
      <c r="C26" s="5" t="s">
        <v>73</v>
      </c>
      <c r="D26" s="8" t="str">
        <f>=HYPERLINK("https://nationalperformance.gov.scot/chart/sustainability-fish-stocks","Sustainability of fish stocks indicator from National Performance Framework website")</f>
      </c>
    </row>
  </sheetData>
  <pageMargins left="0.7" right="0.7" top="0.75" bottom="0.75" header="0.3" footer="0.3"/>
  <pageSetup paperSize="9" orientation="portrait" horizontalDpi="300" verticalDpi="300"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16.71" hidden="0" customWidth="1"/>
    <col min="2" max="2" width="56.71" hidden="0" customWidth="1"/>
  </cols>
  <sheetData>
    <row r="1">
      <c r="A1" s="4" t="s">
        <v>9</v>
      </c>
    </row>
    <row r="2">
      <c r="A2" t="s">
        <v>4</v>
      </c>
    </row>
    <row r="3">
      <c r="A3" s="6" t="s">
        <v>75</v>
      </c>
      <c r="B3" s="6" t="s">
        <v>76</v>
      </c>
    </row>
    <row r="4">
      <c r="A4" s="5" t="s">
        <v>77</v>
      </c>
      <c r="B4" s="5" t="s">
        <v>78</v>
      </c>
    </row>
    <row r="5">
      <c r="A5" s="5" t="s">
        <v>79</v>
      </c>
      <c r="B5" s="5" t="s">
        <v>80</v>
      </c>
    </row>
    <row r="6">
      <c r="A6" s="5" t="s">
        <v>81</v>
      </c>
      <c r="B6" s="5" t="s">
        <v>82</v>
      </c>
    </row>
    <row r="7">
      <c r="A7" s="5" t="s">
        <v>83</v>
      </c>
      <c r="B7" s="5" t="s">
        <v>84</v>
      </c>
    </row>
    <row r="8">
      <c r="A8" s="5" t="s">
        <v>85</v>
      </c>
      <c r="B8" s="5" t="s">
        <v>86</v>
      </c>
    </row>
    <row r="9">
      <c r="A9" s="5" t="s">
        <v>87</v>
      </c>
      <c r="B9" s="5" t="s">
        <v>88</v>
      </c>
    </row>
    <row r="10">
      <c r="A10" s="5" t="s">
        <v>89</v>
      </c>
      <c r="B10" s="5" t="s">
        <v>90</v>
      </c>
    </row>
    <row r="11">
      <c r="A11" s="5" t="s">
        <v>91</v>
      </c>
      <c r="B11" s="5" t="s">
        <v>92</v>
      </c>
    </row>
    <row r="12">
      <c r="A12" s="5" t="s">
        <v>93</v>
      </c>
      <c r="B12" s="5" t="s">
        <v>94</v>
      </c>
    </row>
    <row r="13">
      <c r="A13" s="5" t="s">
        <v>95</v>
      </c>
      <c r="B13" s="5" t="s">
        <v>96</v>
      </c>
    </row>
    <row r="14">
      <c r="A14" s="5" t="s">
        <v>97</v>
      </c>
      <c r="B14" s="5" t="s">
        <v>98</v>
      </c>
    </row>
    <row r="15">
      <c r="A15" s="5" t="s">
        <v>99</v>
      </c>
      <c r="B15" s="5" t="s">
        <v>100</v>
      </c>
    </row>
  </sheetData>
  <pageMargins left="0.7" right="0.7" top="0.75" bottom="0.75" header="0.3" footer="0.3"/>
  <pageSetup paperSize="9" orientation="portrait" horizontalDpi="300" verticalDpi="300" r:id="rId2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16.71" hidden="0" customWidth="1"/>
    <col min="2" max="2" width="16.71" hidden="0" customWidth="1"/>
    <col min="3" max="3" width="16.71" hidden="0" customWidth="1"/>
    <col min="4" max="4" width="16.71" hidden="0" customWidth="1"/>
  </cols>
  <sheetData>
    <row r="1">
      <c r="A1" s="4" t="s">
        <v>101</v>
      </c>
    </row>
    <row r="2">
      <c r="A2" t="s">
        <v>4</v>
      </c>
    </row>
    <row r="3">
      <c r="A3" t="s">
        <v>103</v>
      </c>
    </row>
    <row r="4">
      <c r="A4" s="9" t="s">
        <v>104</v>
      </c>
    </row>
    <row r="5">
      <c r="A5" t="s">
        <v>105</v>
      </c>
    </row>
    <row r="6">
      <c r="A6" s="7" t="s">
        <v>106</v>
      </c>
    </row>
    <row r="7">
      <c r="A7" s="7" t="str">
        <f>=HYPERLINK("#'Notes'!A1", "The following notes apply to this table: [Note 1]")</f>
      </c>
    </row>
    <row r="8">
      <c r="A8" s="7" t="str">
        <f>=HYPERLINK("#'Contents'!A1", "Back to Contents")</f>
      </c>
    </row>
    <row r="9">
      <c r="A9" s="7" t="s">
        <v>102</v>
      </c>
    </row>
    <row r="10">
      <c r="A10" s="11" t="s">
        <v>109</v>
      </c>
      <c r="B10" s="11" t="s">
        <v>110</v>
      </c>
      <c r="C10" s="11" t="s">
        <v>111</v>
      </c>
      <c r="D10" s="11" t="s">
        <v>112</v>
      </c>
    </row>
    <row r="11">
      <c r="A11" s="10" t="n">
        <v>1994</v>
      </c>
      <c r="B11" s="10" t="n">
        <v>100</v>
      </c>
      <c r="C11" s="10" t="n">
        <v>100</v>
      </c>
      <c r="D11" s="10" t="n">
        <v>100</v>
      </c>
    </row>
    <row r="12">
      <c r="A12" s="10" t="n">
        <v>1995</v>
      </c>
      <c r="B12" s="10" t="n">
        <v>104.9</v>
      </c>
      <c r="C12" s="10" t="n">
        <v>115.8</v>
      </c>
      <c r="D12" s="10" t="n">
        <v>104.1</v>
      </c>
    </row>
    <row r="13">
      <c r="A13" s="10" t="n">
        <v>1996</v>
      </c>
      <c r="B13" s="10" t="n">
        <v>108.8</v>
      </c>
      <c r="C13" s="10" t="n">
        <v>115</v>
      </c>
      <c r="D13" s="10" t="n">
        <v>106.3</v>
      </c>
    </row>
    <row r="14">
      <c r="A14" s="10" t="n">
        <v>1997</v>
      </c>
      <c r="B14" s="10" t="n">
        <v>112.1</v>
      </c>
      <c r="C14" s="10" t="n">
        <v>102.9</v>
      </c>
      <c r="D14" s="10" t="n">
        <v>106.2</v>
      </c>
    </row>
    <row r="15">
      <c r="A15" s="10" t="n">
        <v>1998</v>
      </c>
      <c r="B15" s="10" t="n">
        <v>114.6</v>
      </c>
      <c r="C15" s="10" t="n">
        <v>92.1</v>
      </c>
      <c r="D15" s="10" t="n">
        <v>103.9</v>
      </c>
    </row>
    <row r="16">
      <c r="A16" s="10" t="n">
        <v>1999</v>
      </c>
      <c r="B16" s="10" t="n">
        <v>116.8</v>
      </c>
      <c r="C16" s="10" t="n">
        <v>87.4</v>
      </c>
      <c r="D16" s="10" t="n">
        <v>102.2</v>
      </c>
    </row>
    <row r="17">
      <c r="A17" s="10" t="n">
        <v>2000</v>
      </c>
      <c r="B17" s="10" t="n">
        <v>118.8</v>
      </c>
      <c r="C17" s="10" t="n">
        <v>90.9</v>
      </c>
      <c r="D17" s="10" t="n">
        <v>99.3</v>
      </c>
    </row>
    <row r="18">
      <c r="A18" s="10" t="n">
        <v>2001</v>
      </c>
      <c r="B18" s="10" t="n">
        <v>120.6</v>
      </c>
      <c r="C18" s="10" t="n">
        <v>95.3</v>
      </c>
      <c r="D18" s="10" t="n">
        <v>95.4</v>
      </c>
    </row>
    <row r="19">
      <c r="A19" s="10" t="n">
        <v>2002</v>
      </c>
      <c r="B19" s="10" t="n">
        <v>122.2</v>
      </c>
      <c r="C19" s="10" t="n">
        <v>99.6</v>
      </c>
      <c r="D19" s="10" t="n">
        <v>91.6</v>
      </c>
    </row>
    <row r="20">
      <c r="A20" s="10" t="n">
        <v>2003</v>
      </c>
      <c r="B20" s="10" t="n">
        <v>123.9</v>
      </c>
      <c r="C20" s="10" t="n">
        <v>105.2</v>
      </c>
      <c r="D20" s="10" t="n">
        <v>88.4</v>
      </c>
    </row>
    <row r="21">
      <c r="A21" s="10" t="n">
        <v>2004</v>
      </c>
      <c r="B21" s="10" t="n">
        <v>125.5</v>
      </c>
      <c r="C21" s="10" t="n">
        <v>107.3</v>
      </c>
      <c r="D21" s="10" t="n">
        <v>84.5</v>
      </c>
    </row>
    <row r="22">
      <c r="A22" s="10" t="n">
        <v>2005</v>
      </c>
      <c r="B22" s="10" t="n">
        <v>126.9</v>
      </c>
      <c r="C22" s="10" t="n">
        <v>103.3</v>
      </c>
      <c r="D22" s="10" t="n">
        <v>81.8</v>
      </c>
    </row>
    <row r="23">
      <c r="A23" s="10" t="n">
        <v>2006</v>
      </c>
      <c r="B23" s="10" t="n">
        <v>127.8</v>
      </c>
      <c r="C23" s="10" t="n">
        <v>98.3</v>
      </c>
      <c r="D23" s="10" t="n">
        <v>79.7</v>
      </c>
    </row>
    <row r="24">
      <c r="A24" s="10" t="n">
        <v>2007</v>
      </c>
      <c r="B24" s="10" t="n">
        <v>128.2</v>
      </c>
      <c r="C24" s="10" t="n">
        <v>94.7</v>
      </c>
      <c r="D24" s="10" t="n">
        <v>77.2</v>
      </c>
    </row>
    <row r="25">
      <c r="A25" s="10" t="n">
        <v>2008</v>
      </c>
      <c r="B25" s="10" t="n">
        <v>128</v>
      </c>
      <c r="C25" s="10" t="n">
        <v>97</v>
      </c>
      <c r="D25" s="10" t="n">
        <v>74.7</v>
      </c>
    </row>
    <row r="26">
      <c r="A26" s="10" t="n">
        <v>2009</v>
      </c>
      <c r="B26" s="10" t="n">
        <v>127.7</v>
      </c>
      <c r="C26" s="10" t="n">
        <v>102.8</v>
      </c>
      <c r="D26" s="10" t="n">
        <v>72.8</v>
      </c>
    </row>
    <row r="27">
      <c r="A27" s="10" t="n">
        <v>2010</v>
      </c>
      <c r="B27" s="10" t="n">
        <v>127</v>
      </c>
      <c r="C27" s="10" t="n">
        <v>104.6</v>
      </c>
      <c r="D27" s="10" t="n">
        <v>69.5</v>
      </c>
    </row>
    <row r="28">
      <c r="A28" s="10" t="n">
        <v>2011</v>
      </c>
      <c r="B28" s="10" t="n">
        <v>125.7</v>
      </c>
      <c r="C28" s="10" t="n">
        <v>99.2</v>
      </c>
      <c r="D28" s="10" t="n">
        <v>65.3</v>
      </c>
    </row>
    <row r="29">
      <c r="A29" s="10" t="n">
        <v>2012</v>
      </c>
      <c r="B29" s="10" t="n">
        <v>124.2</v>
      </c>
      <c r="C29" s="10" t="n">
        <v>92</v>
      </c>
      <c r="D29" s="10" t="n">
        <v>64.5</v>
      </c>
    </row>
    <row r="30">
      <c r="A30" s="10" t="n">
        <v>2013</v>
      </c>
      <c r="B30" s="10" t="n">
        <v>123.3</v>
      </c>
      <c r="C30" s="10" t="n">
        <v>89</v>
      </c>
      <c r="D30" s="10" t="n">
        <v>64.3</v>
      </c>
    </row>
    <row r="31">
      <c r="A31" s="10" t="n">
        <v>2014</v>
      </c>
      <c r="B31" s="10" t="n">
        <v>123</v>
      </c>
      <c r="C31" s="10" t="n">
        <v>86.8</v>
      </c>
      <c r="D31" s="10" t="n">
        <v>65.9</v>
      </c>
    </row>
    <row r="32">
      <c r="A32" s="10" t="n">
        <v>2015</v>
      </c>
      <c r="B32" s="10" t="n">
        <v>123</v>
      </c>
      <c r="C32" s="10" t="n">
        <v>85.4</v>
      </c>
      <c r="D32" s="10" t="n">
        <v>66.4</v>
      </c>
    </row>
    <row r="33">
      <c r="A33" s="10" t="n">
        <v>2016</v>
      </c>
      <c r="B33" s="10" t="n">
        <v>124</v>
      </c>
      <c r="C33" s="10" t="n">
        <v>87.4</v>
      </c>
      <c r="D33" s="10" t="n">
        <v>67.6</v>
      </c>
    </row>
    <row r="34">
      <c r="A34" s="10" t="n">
        <v>2017</v>
      </c>
      <c r="B34" s="10"/>
      <c r="C34" s="10" t="n">
        <v>92.6</v>
      </c>
      <c r="D34" s="10" t="n">
        <v>67.3</v>
      </c>
    </row>
    <row r="35">
      <c r="A35" s="10" t="n">
        <v>2018</v>
      </c>
      <c r="B35" s="10"/>
      <c r="C35" s="10" t="n">
        <v>99.4</v>
      </c>
      <c r="D35" s="10" t="n">
        <v>64.3</v>
      </c>
    </row>
    <row r="36">
      <c r="A36" s="12" t="n">
        <v>2019</v>
      </c>
      <c r="B36" s="12"/>
      <c r="C36" s="12" t="n">
        <v>101.3</v>
      </c>
      <c r="D36" s="12" t="n">
        <v>59.4</v>
      </c>
    </row>
  </sheetData>
  <hyperlinks>
    <hyperlink ref="A9" r:id="rId1h"/>
    <hyperlink ref="A6" r:id="rId2h"/>
  </hyperlinks>
  <pageMargins left="0.7" right="0.7" top="0.75" bottom="0.75" header="0.3" footer="0.3"/>
  <pageSetup paperSize="9" orientation="portrait" horizontalDpi="300" verticalDpi="300" r:id="rId2"/>
  <tableParts count="1">
    <tablePart r:id="rId5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16.71" hidden="0" customWidth="1"/>
    <col min="2" max="2" width="16.71" hidden="0" customWidth="1"/>
    <col min="3" max="3" width="16.71" hidden="0" customWidth="1"/>
    <col min="4" max="4" width="16.71" hidden="0" customWidth="1"/>
    <col min="5" max="5" width="16.71" hidden="0" customWidth="1"/>
    <col min="6" max="6" width="16.71" hidden="0" customWidth="1"/>
    <col min="7" max="7" width="16.71" hidden="0" customWidth="1"/>
    <col min="8" max="8" width="16.71" hidden="0" customWidth="1"/>
    <col min="9" max="9" width="16.71" hidden="0" customWidth="1"/>
    <col min="10" max="10" width="16.71" hidden="0" customWidth="1"/>
    <col min="11" max="11" width="16.71" hidden="0" customWidth="1"/>
    <col min="12" max="12" width="16.71" hidden="0" customWidth="1"/>
    <col min="13" max="13" width="16.71" hidden="0" customWidth="1"/>
    <col min="14" max="14" width="16.71" hidden="0" customWidth="1"/>
    <col min="15" max="15" width="16.71" hidden="0" customWidth="1"/>
    <col min="16" max="16" width="16.71" hidden="0" customWidth="1"/>
    <col min="17" max="17" width="16.71" hidden="0" customWidth="1"/>
    <col min="18" max="18" width="16.71" hidden="0" customWidth="1"/>
    <col min="19" max="19" width="16.71" hidden="0" customWidth="1"/>
  </cols>
  <sheetData>
    <row r="1">
      <c r="A1" s="4" t="s">
        <v>113</v>
      </c>
    </row>
    <row r="2">
      <c r="A2" t="s">
        <v>4</v>
      </c>
    </row>
    <row r="3">
      <c r="A3" t="s">
        <v>103</v>
      </c>
    </row>
    <row r="4">
      <c r="A4" s="9" t="s">
        <v>104</v>
      </c>
    </row>
    <row r="5">
      <c r="A5" t="s">
        <v>115</v>
      </c>
    </row>
    <row r="6">
      <c r="A6" t="s">
        <v>116</v>
      </c>
    </row>
    <row r="7">
      <c r="A7" s="7" t="str">
        <f>=HYPERLINK("#'Notes'!A1", "The following notes apply to this table: [Note 2]")</f>
      </c>
    </row>
    <row r="8">
      <c r="A8" s="7" t="str">
        <f>=HYPERLINK("#'Contents'!A1", "Back to Contents")</f>
      </c>
    </row>
    <row r="9">
      <c r="A9" s="7" t="s">
        <v>114</v>
      </c>
    </row>
    <row r="10">
      <c r="A10" s="11" t="s">
        <v>109</v>
      </c>
      <c r="B10" s="11" t="s">
        <v>118</v>
      </c>
      <c r="C10" s="11" t="s">
        <v>119</v>
      </c>
      <c r="D10" s="11" t="s">
        <v>120</v>
      </c>
      <c r="E10" s="11" t="s">
        <v>121</v>
      </c>
      <c r="F10" s="11" t="s">
        <v>122</v>
      </c>
      <c r="G10" s="11" t="s">
        <v>123</v>
      </c>
      <c r="H10" s="11" t="s">
        <v>124</v>
      </c>
      <c r="I10" s="11" t="s">
        <v>125</v>
      </c>
      <c r="J10" s="11" t="s">
        <v>126</v>
      </c>
      <c r="K10" s="11" t="s">
        <v>127</v>
      </c>
      <c r="L10" s="11" t="s">
        <v>128</v>
      </c>
      <c r="M10" s="11" t="s">
        <v>129</v>
      </c>
      <c r="N10" s="11" t="s">
        <v>130</v>
      </c>
      <c r="O10" s="11" t="s">
        <v>131</v>
      </c>
      <c r="P10" s="11" t="s">
        <v>132</v>
      </c>
      <c r="Q10" s="11" t="s">
        <v>133</v>
      </c>
      <c r="R10" s="11" t="s">
        <v>134</v>
      </c>
      <c r="S10" s="11" t="s">
        <v>135</v>
      </c>
    </row>
    <row r="11">
      <c r="A11" s="10" t="n">
        <v>1990</v>
      </c>
      <c r="B11" s="10"/>
      <c r="C11" s="10"/>
      <c r="D11" s="10"/>
      <c r="E11" s="10"/>
      <c r="F11" s="10"/>
      <c r="G11" s="10"/>
      <c r="H11" s="10"/>
      <c r="I11" s="10"/>
      <c r="J11" s="10"/>
      <c r="K11" s="10" t="n">
        <v>658.68</v>
      </c>
      <c r="L11" s="10" t="n">
        <v>323.43</v>
      </c>
      <c r="M11" s="10" t="n">
        <v>40.2</v>
      </c>
      <c r="N11" s="10" t="n">
        <v>25.72</v>
      </c>
      <c r="O11" s="10" t="n">
        <v>313.96</v>
      </c>
      <c r="P11" s="10" t="n">
        <v>404.15</v>
      </c>
      <c r="Q11" s="10" t="n">
        <v>36.96</v>
      </c>
      <c r="R11" s="10" t="n">
        <v>0.21</v>
      </c>
      <c r="S11" s="10" t="n">
        <v>80.25</v>
      </c>
    </row>
    <row r="12">
      <c r="A12" s="10" t="n">
        <v>1995</v>
      </c>
      <c r="B12" s="10"/>
      <c r="C12" s="10"/>
      <c r="D12" s="10"/>
      <c r="E12" s="10"/>
      <c r="F12" s="10"/>
      <c r="G12" s="10"/>
      <c r="H12" s="10"/>
      <c r="I12" s="10"/>
      <c r="J12" s="10"/>
      <c r="K12" s="10" t="n">
        <v>464.07</v>
      </c>
      <c r="L12" s="10" t="n">
        <v>267.95</v>
      </c>
      <c r="M12" s="10" t="n">
        <v>30.2</v>
      </c>
      <c r="N12" s="10" t="n">
        <v>19.33</v>
      </c>
      <c r="O12" s="10" t="n">
        <v>207.58</v>
      </c>
      <c r="P12" s="10" t="n">
        <v>310.93</v>
      </c>
      <c r="Q12" s="10" t="n">
        <v>34.93</v>
      </c>
      <c r="R12" s="10" t="n">
        <v>0.11</v>
      </c>
      <c r="S12" s="10" t="n">
        <v>48.48</v>
      </c>
    </row>
    <row r="13">
      <c r="A13" s="10" t="n">
        <v>1998</v>
      </c>
      <c r="B13" s="10"/>
      <c r="C13" s="10"/>
      <c r="D13" s="10"/>
      <c r="E13" s="10"/>
      <c r="F13" s="10"/>
      <c r="G13" s="10"/>
      <c r="H13" s="10"/>
      <c r="I13" s="10"/>
      <c r="J13" s="10"/>
      <c r="K13" s="10" t="n">
        <v>379.79</v>
      </c>
      <c r="L13" s="10" t="n">
        <v>232.05</v>
      </c>
      <c r="M13" s="10" t="n">
        <v>26.62</v>
      </c>
      <c r="N13" s="10" t="n">
        <v>17.14</v>
      </c>
      <c r="O13" s="10" t="n">
        <v>145.25</v>
      </c>
      <c r="P13" s="10" t="n">
        <v>276.4</v>
      </c>
      <c r="Q13" s="10" t="n">
        <v>36.85</v>
      </c>
      <c r="R13" s="10" t="n">
        <v>0.06</v>
      </c>
      <c r="S13" s="10" t="n">
        <v>32.7</v>
      </c>
    </row>
    <row r="14">
      <c r="A14" s="10" t="n">
        <v>1999</v>
      </c>
      <c r="B14" s="10"/>
      <c r="C14" s="10"/>
      <c r="D14" s="10"/>
      <c r="E14" s="10"/>
      <c r="F14" s="10"/>
      <c r="G14" s="10"/>
      <c r="H14" s="10"/>
      <c r="I14" s="10"/>
      <c r="J14" s="10"/>
      <c r="K14" s="10" t="n">
        <v>353.47</v>
      </c>
      <c r="L14" s="10" t="n">
        <v>223.04</v>
      </c>
      <c r="M14" s="10" t="n">
        <v>26.01</v>
      </c>
      <c r="N14" s="10" t="n">
        <v>16.91</v>
      </c>
      <c r="O14" s="10" t="n">
        <v>125.05</v>
      </c>
      <c r="P14" s="10" t="n">
        <v>247.19</v>
      </c>
      <c r="Q14" s="10" t="n">
        <v>35.49</v>
      </c>
      <c r="R14" s="10" t="n">
        <v>0.04</v>
      </c>
      <c r="S14" s="10" t="n">
        <v>31.24</v>
      </c>
    </row>
    <row r="15">
      <c r="A15" s="10" t="n">
        <v>2000</v>
      </c>
      <c r="B15" s="10"/>
      <c r="C15" s="10"/>
      <c r="D15" s="10"/>
      <c r="E15" s="10"/>
      <c r="F15" s="10"/>
      <c r="G15" s="10"/>
      <c r="H15" s="10"/>
      <c r="I15" s="10"/>
      <c r="J15" s="10"/>
      <c r="K15" s="10" t="n">
        <v>306.42</v>
      </c>
      <c r="L15" s="10" t="n">
        <v>217.59</v>
      </c>
      <c r="M15" s="10" t="n">
        <v>24.82</v>
      </c>
      <c r="N15" s="10" t="n">
        <v>15.37</v>
      </c>
      <c r="O15" s="10" t="n">
        <v>141.85</v>
      </c>
      <c r="P15" s="10" t="n">
        <v>233.89</v>
      </c>
      <c r="Q15" s="10" t="n">
        <v>35.4</v>
      </c>
      <c r="R15" s="10" t="n">
        <v>0.01</v>
      </c>
      <c r="S15" s="10" t="n">
        <v>25.79</v>
      </c>
    </row>
    <row r="16">
      <c r="A16" s="10" t="n">
        <v>2001</v>
      </c>
      <c r="B16" s="10"/>
      <c r="C16" s="10"/>
      <c r="D16" s="10"/>
      <c r="E16" s="10"/>
      <c r="F16" s="10"/>
      <c r="G16" s="10"/>
      <c r="H16" s="10"/>
      <c r="I16" s="10"/>
      <c r="J16" s="10"/>
      <c r="K16" s="10" t="n">
        <v>311.85</v>
      </c>
      <c r="L16" s="10" t="n">
        <v>206.09</v>
      </c>
      <c r="M16" s="10" t="n">
        <v>25.71</v>
      </c>
      <c r="N16" s="10" t="n">
        <v>15.47</v>
      </c>
      <c r="O16" s="10" t="n">
        <v>137.3</v>
      </c>
      <c r="P16" s="10" t="n">
        <v>217.22</v>
      </c>
      <c r="Q16" s="10" t="n">
        <v>35.29</v>
      </c>
      <c r="R16" s="10" t="n">
        <v>0.01</v>
      </c>
      <c r="S16" s="10" t="n">
        <v>25.8</v>
      </c>
    </row>
    <row r="17">
      <c r="A17" s="10" t="n">
        <v>2002</v>
      </c>
      <c r="B17" s="10"/>
      <c r="C17" s="10"/>
      <c r="D17" s="10"/>
      <c r="E17" s="10"/>
      <c r="F17" s="10"/>
      <c r="G17" s="10"/>
      <c r="H17" s="10"/>
      <c r="I17" s="10"/>
      <c r="J17" s="10"/>
      <c r="K17" s="10" t="n">
        <v>280.79</v>
      </c>
      <c r="L17" s="10" t="n">
        <v>196.19</v>
      </c>
      <c r="M17" s="10" t="n">
        <v>22.35</v>
      </c>
      <c r="N17" s="10" t="n">
        <v>13.49</v>
      </c>
      <c r="O17" s="10" t="n">
        <v>132.81</v>
      </c>
      <c r="P17" s="10" t="n">
        <v>211.83</v>
      </c>
      <c r="Q17" s="10" t="n">
        <v>34.8</v>
      </c>
      <c r="R17" s="10" t="n">
        <v>0.01</v>
      </c>
      <c r="S17" s="10" t="n">
        <v>23.61</v>
      </c>
    </row>
    <row r="18">
      <c r="A18" s="10" t="n">
        <v>2003</v>
      </c>
      <c r="B18" s="10"/>
      <c r="C18" s="10"/>
      <c r="D18" s="10"/>
      <c r="E18" s="10"/>
      <c r="F18" s="10"/>
      <c r="G18" s="10"/>
      <c r="H18" s="10"/>
      <c r="I18" s="10"/>
      <c r="J18" s="10"/>
      <c r="K18" s="10" t="n">
        <v>259.72</v>
      </c>
      <c r="L18" s="10" t="n">
        <v>188.03</v>
      </c>
      <c r="M18" s="10" t="n">
        <v>21.97</v>
      </c>
      <c r="N18" s="10" t="n">
        <v>12.77</v>
      </c>
      <c r="O18" s="10" t="n">
        <v>116.82</v>
      </c>
      <c r="P18" s="10" t="n">
        <v>188.12</v>
      </c>
      <c r="Q18" s="10" t="n">
        <v>34.12</v>
      </c>
      <c r="R18" s="10" t="n">
        <v>0.01</v>
      </c>
      <c r="S18" s="10" t="n">
        <v>22.06</v>
      </c>
    </row>
    <row r="19">
      <c r="A19" s="10" t="n">
        <v>2004</v>
      </c>
      <c r="B19" s="10"/>
      <c r="C19" s="10"/>
      <c r="D19" s="10"/>
      <c r="E19" s="10"/>
      <c r="F19" s="10"/>
      <c r="G19" s="10"/>
      <c r="H19" s="10"/>
      <c r="I19" s="10"/>
      <c r="J19" s="10"/>
      <c r="K19" s="10" t="n">
        <v>245.07</v>
      </c>
      <c r="L19" s="10" t="n">
        <v>182.7</v>
      </c>
      <c r="M19" s="10" t="n">
        <v>21.33</v>
      </c>
      <c r="N19" s="10" t="n">
        <v>12.63</v>
      </c>
      <c r="O19" s="10" t="n">
        <v>101.07</v>
      </c>
      <c r="P19" s="10" t="n">
        <v>170.82</v>
      </c>
      <c r="Q19" s="10" t="n">
        <v>35.04</v>
      </c>
      <c r="R19" s="10" t="n">
        <v>0.01</v>
      </c>
      <c r="S19" s="10" t="n">
        <v>20.93</v>
      </c>
    </row>
    <row r="20">
      <c r="A20" s="10" t="n">
        <v>2005</v>
      </c>
      <c r="B20" s="10" t="n">
        <v>100</v>
      </c>
      <c r="C20" s="10" t="n">
        <v>100</v>
      </c>
      <c r="D20" s="10" t="n">
        <v>100</v>
      </c>
      <c r="E20" s="10" t="n">
        <v>100</v>
      </c>
      <c r="F20" s="10" t="n">
        <v>100</v>
      </c>
      <c r="G20" s="10" t="n">
        <v>100</v>
      </c>
      <c r="H20" s="10" t="n">
        <v>100</v>
      </c>
      <c r="I20" s="10" t="n">
        <v>100</v>
      </c>
      <c r="J20" s="10" t="n">
        <v>100</v>
      </c>
      <c r="K20" s="10" t="n">
        <v>232.94</v>
      </c>
      <c r="L20" s="10" t="n">
        <v>221.01</v>
      </c>
      <c r="M20" s="10" t="n">
        <v>22.46</v>
      </c>
      <c r="N20" s="10" t="n">
        <v>13.84</v>
      </c>
      <c r="O20" s="10" t="n">
        <v>104.76</v>
      </c>
      <c r="P20" s="10" t="n">
        <v>217.41</v>
      </c>
      <c r="Q20" s="10" t="n">
        <v>39.94</v>
      </c>
      <c r="R20" s="10" t="n">
        <v>0.01</v>
      </c>
      <c r="S20" s="10" t="n">
        <v>17.52</v>
      </c>
    </row>
    <row r="21">
      <c r="A21" s="10" t="n">
        <v>2006</v>
      </c>
      <c r="B21" s="10" t="n">
        <v>95.4</v>
      </c>
      <c r="C21" s="10" t="n">
        <v>101.3</v>
      </c>
      <c r="D21" s="10" t="n">
        <v>99.8</v>
      </c>
      <c r="E21" s="10" t="n">
        <v>99.4</v>
      </c>
      <c r="F21" s="10" t="n">
        <v>107</v>
      </c>
      <c r="G21" s="10" t="n">
        <v>97.9</v>
      </c>
      <c r="H21" s="10" t="n">
        <v>96.4</v>
      </c>
      <c r="I21" s="10" t="n">
        <v>94.6</v>
      </c>
      <c r="J21" s="10" t="n">
        <v>84.7</v>
      </c>
      <c r="K21" s="10" t="n">
        <v>222.25</v>
      </c>
      <c r="L21" s="10" t="n">
        <v>223.91</v>
      </c>
      <c r="M21" s="10" t="n">
        <v>22.42</v>
      </c>
      <c r="N21" s="10" t="n">
        <v>13.75</v>
      </c>
      <c r="O21" s="10" t="n">
        <v>112.08</v>
      </c>
      <c r="P21" s="10" t="n">
        <v>212.94</v>
      </c>
      <c r="Q21" s="10" t="n">
        <v>38.52</v>
      </c>
      <c r="R21" s="10" t="n">
        <v>0.01</v>
      </c>
      <c r="S21" s="10" t="n">
        <v>14.85</v>
      </c>
    </row>
    <row r="22">
      <c r="A22" s="10" t="n">
        <v>2007</v>
      </c>
      <c r="B22" s="10" t="n">
        <v>95.4</v>
      </c>
      <c r="C22" s="10" t="n">
        <v>97.7</v>
      </c>
      <c r="D22" s="10" t="n">
        <v>92.3</v>
      </c>
      <c r="E22" s="10" t="n">
        <v>90.3</v>
      </c>
      <c r="F22" s="10" t="n">
        <v>90.1</v>
      </c>
      <c r="G22" s="10" t="n">
        <v>97.4</v>
      </c>
      <c r="H22" s="10" t="n">
        <v>96.4</v>
      </c>
      <c r="I22" s="10" t="n">
        <v>77.9</v>
      </c>
      <c r="J22" s="10" t="n">
        <v>75.1</v>
      </c>
      <c r="K22" s="10" t="n">
        <v>222.22</v>
      </c>
      <c r="L22" s="10" t="n">
        <v>215.84</v>
      </c>
      <c r="M22" s="10" t="n">
        <v>20.73</v>
      </c>
      <c r="N22" s="10" t="n">
        <v>12.49</v>
      </c>
      <c r="O22" s="10" t="n">
        <v>94.41</v>
      </c>
      <c r="P22" s="10" t="n">
        <v>211.74</v>
      </c>
      <c r="Q22" s="10" t="n">
        <v>38.51</v>
      </c>
      <c r="R22" s="10" t="n">
        <v>0.01</v>
      </c>
      <c r="S22" s="10" t="n">
        <v>13.17</v>
      </c>
    </row>
    <row r="23">
      <c r="A23" s="10" t="n">
        <v>2008</v>
      </c>
      <c r="B23" s="10" t="n">
        <v>80.7</v>
      </c>
      <c r="C23" s="10" t="n">
        <v>90.9</v>
      </c>
      <c r="D23" s="10" t="n">
        <v>79.5</v>
      </c>
      <c r="E23" s="10" t="n">
        <v>78.5</v>
      </c>
      <c r="F23" s="10" t="n">
        <v>80.1</v>
      </c>
      <c r="G23" s="10" t="n">
        <v>93.5</v>
      </c>
      <c r="H23" s="10" t="n">
        <v>91.1</v>
      </c>
      <c r="I23" s="10" t="n">
        <v>70.6</v>
      </c>
      <c r="J23" s="10" t="n">
        <v>75.1</v>
      </c>
      <c r="K23" s="10" t="n">
        <v>188.03</v>
      </c>
      <c r="L23" s="10" t="n">
        <v>201</v>
      </c>
      <c r="M23" s="10" t="n">
        <v>17.86</v>
      </c>
      <c r="N23" s="10" t="n">
        <v>10.86</v>
      </c>
      <c r="O23" s="10" t="n">
        <v>83.93</v>
      </c>
      <c r="P23" s="10" t="n">
        <v>203.29</v>
      </c>
      <c r="Q23" s="10" t="n">
        <v>36.37</v>
      </c>
      <c r="R23" s="10" t="n">
        <v>0.01</v>
      </c>
      <c r="S23" s="10" t="n">
        <v>13.15</v>
      </c>
    </row>
    <row r="24">
      <c r="A24" s="10" t="n">
        <v>2009</v>
      </c>
      <c r="B24" s="10" t="n">
        <v>66.9</v>
      </c>
      <c r="C24" s="10" t="n">
        <v>81.9</v>
      </c>
      <c r="D24" s="10" t="n">
        <v>75.3</v>
      </c>
      <c r="E24" s="10" t="n">
        <v>73.5</v>
      </c>
      <c r="F24" s="10" t="n">
        <v>77.4</v>
      </c>
      <c r="G24" s="10" t="n">
        <v>84.8</v>
      </c>
      <c r="H24" s="10" t="n">
        <v>92</v>
      </c>
      <c r="I24" s="10" t="n">
        <v>64.5</v>
      </c>
      <c r="J24" s="10" t="n">
        <v>69.7</v>
      </c>
      <c r="K24" s="10" t="n">
        <v>155.8</v>
      </c>
      <c r="L24" s="10" t="n">
        <v>181.01</v>
      </c>
      <c r="M24" s="10" t="n">
        <v>16.91</v>
      </c>
      <c r="N24" s="10" t="n">
        <v>10.17</v>
      </c>
      <c r="O24" s="10" t="n">
        <v>81.03</v>
      </c>
      <c r="P24" s="10" t="n">
        <v>184.46</v>
      </c>
      <c r="Q24" s="10" t="n">
        <v>36.76</v>
      </c>
      <c r="R24" s="10" t="n">
        <v>0.01</v>
      </c>
      <c r="S24" s="10" t="n">
        <v>12.21</v>
      </c>
    </row>
    <row r="25">
      <c r="A25" s="10" t="n">
        <v>2010</v>
      </c>
      <c r="B25" s="10" t="n">
        <v>66.2</v>
      </c>
      <c r="C25" s="10" t="n">
        <v>78.3</v>
      </c>
      <c r="D25" s="10" t="n">
        <v>78.3</v>
      </c>
      <c r="E25" s="10" t="n">
        <v>73.1</v>
      </c>
      <c r="F25" s="10" t="n">
        <v>86.6</v>
      </c>
      <c r="G25" s="10" t="n">
        <v>84</v>
      </c>
      <c r="H25" s="10" t="n">
        <v>92.7</v>
      </c>
      <c r="I25" s="10" t="n">
        <v>72.2</v>
      </c>
      <c r="J25" s="10" t="n">
        <v>65.8</v>
      </c>
      <c r="K25" s="10" t="n">
        <v>154.19</v>
      </c>
      <c r="L25" s="10" t="n">
        <v>173.07</v>
      </c>
      <c r="M25" s="10" t="n">
        <v>17.59</v>
      </c>
      <c r="N25" s="10" t="n">
        <v>10.12</v>
      </c>
      <c r="O25" s="10" t="n">
        <v>90.72</v>
      </c>
      <c r="P25" s="10" t="n">
        <v>182.61</v>
      </c>
      <c r="Q25" s="10" t="n">
        <v>37.01</v>
      </c>
      <c r="R25" s="10" t="n">
        <v>0.01</v>
      </c>
      <c r="S25" s="10" t="n">
        <v>11.53</v>
      </c>
    </row>
    <row r="26">
      <c r="A26" s="10" t="n">
        <v>2011</v>
      </c>
      <c r="B26" s="10" t="n">
        <v>63.1</v>
      </c>
      <c r="C26" s="10" t="n">
        <v>69.4</v>
      </c>
      <c r="D26" s="10" t="n">
        <v>72.7</v>
      </c>
      <c r="E26" s="10" t="n">
        <v>67.9</v>
      </c>
      <c r="F26" s="10" t="n">
        <v>65.9</v>
      </c>
      <c r="G26" s="10" t="n">
        <v>82.5</v>
      </c>
      <c r="H26" s="10" t="n">
        <v>91.7</v>
      </c>
      <c r="I26" s="10" t="n">
        <v>66.4</v>
      </c>
      <c r="J26" s="10" t="n">
        <v>64.1</v>
      </c>
      <c r="K26" s="10" t="n">
        <v>147.03</v>
      </c>
      <c r="L26" s="10" t="n">
        <v>153.46</v>
      </c>
      <c r="M26" s="10" t="n">
        <v>16.32</v>
      </c>
      <c r="N26" s="10" t="n">
        <v>9.39</v>
      </c>
      <c r="O26" s="10" t="n">
        <v>69.02</v>
      </c>
      <c r="P26" s="10" t="n">
        <v>179.42</v>
      </c>
      <c r="Q26" s="10" t="n">
        <v>36.63</v>
      </c>
      <c r="R26" s="10" t="n">
        <v>0.01</v>
      </c>
      <c r="S26" s="10" t="n">
        <v>11.24</v>
      </c>
    </row>
    <row r="27">
      <c r="A27" s="10" t="n">
        <v>2012</v>
      </c>
      <c r="B27" s="10" t="n">
        <v>57.1</v>
      </c>
      <c r="C27" s="10" t="n">
        <v>66.6</v>
      </c>
      <c r="D27" s="10" t="n">
        <v>66.8</v>
      </c>
      <c r="E27" s="10" t="n">
        <v>63.4</v>
      </c>
      <c r="F27" s="10" t="n">
        <v>63.8</v>
      </c>
      <c r="G27" s="10" t="n">
        <v>84.4</v>
      </c>
      <c r="H27" s="10" t="n">
        <v>91</v>
      </c>
      <c r="I27" s="10" t="n">
        <v>68.1</v>
      </c>
      <c r="J27" s="10" t="n">
        <v>60.7</v>
      </c>
      <c r="K27" s="10" t="n">
        <v>133.1</v>
      </c>
      <c r="L27" s="10" t="n">
        <v>147.24</v>
      </c>
      <c r="M27" s="10" t="n">
        <v>15.01</v>
      </c>
      <c r="N27" s="10" t="n">
        <v>8.77</v>
      </c>
      <c r="O27" s="10" t="n">
        <v>66.85</v>
      </c>
      <c r="P27" s="10" t="n">
        <v>183.39</v>
      </c>
      <c r="Q27" s="10" t="n">
        <v>36.34</v>
      </c>
      <c r="R27" s="10" t="n">
        <v>0.01</v>
      </c>
      <c r="S27" s="10" t="n">
        <v>10.65</v>
      </c>
    </row>
    <row r="28">
      <c r="A28" s="10" t="n">
        <v>2013</v>
      </c>
      <c r="B28" s="10" t="n">
        <v>53.9</v>
      </c>
      <c r="C28" s="10" t="n">
        <v>63.2</v>
      </c>
      <c r="D28" s="10" t="n">
        <v>66.9</v>
      </c>
      <c r="E28" s="10" t="n">
        <v>60.8</v>
      </c>
      <c r="F28" s="10" t="n">
        <v>48.4</v>
      </c>
      <c r="G28" s="10" t="n">
        <v>82.7</v>
      </c>
      <c r="H28" s="10" t="n">
        <v>88</v>
      </c>
      <c r="I28" s="10" t="n">
        <v>60</v>
      </c>
      <c r="J28" s="10" t="n">
        <v>60.5</v>
      </c>
      <c r="K28" s="10" t="n">
        <v>125.45</v>
      </c>
      <c r="L28" s="10" t="n">
        <v>139.78</v>
      </c>
      <c r="M28" s="10" t="n">
        <v>15.02</v>
      </c>
      <c r="N28" s="10" t="n">
        <v>8.41</v>
      </c>
      <c r="O28" s="10" t="n">
        <v>50.76</v>
      </c>
      <c r="P28" s="10" t="n">
        <v>179.83</v>
      </c>
      <c r="Q28" s="10" t="n">
        <v>35.13</v>
      </c>
      <c r="R28" s="10" t="n">
        <v>0.01</v>
      </c>
      <c r="S28" s="10" t="n">
        <v>10.6</v>
      </c>
    </row>
    <row r="29">
      <c r="A29" s="10" t="n">
        <v>2014</v>
      </c>
      <c r="B29" s="10" t="n">
        <v>50.1</v>
      </c>
      <c r="C29" s="10" t="n">
        <v>61.9</v>
      </c>
      <c r="D29" s="10" t="n">
        <v>65.1</v>
      </c>
      <c r="E29" s="10" t="n">
        <v>58.7</v>
      </c>
      <c r="F29" s="10" t="n">
        <v>37.2</v>
      </c>
      <c r="G29" s="10" t="n">
        <v>82.7</v>
      </c>
      <c r="H29" s="10" t="n">
        <v>92.1</v>
      </c>
      <c r="I29" s="10" t="n">
        <v>63.5</v>
      </c>
      <c r="J29" s="10" t="n">
        <v>57</v>
      </c>
      <c r="K29" s="10" t="n">
        <v>116.63</v>
      </c>
      <c r="L29" s="10" t="n">
        <v>136.76</v>
      </c>
      <c r="M29" s="10" t="n">
        <v>14.63</v>
      </c>
      <c r="N29" s="10" t="n">
        <v>8.12</v>
      </c>
      <c r="O29" s="10" t="n">
        <v>38.98</v>
      </c>
      <c r="P29" s="10" t="n">
        <v>179.9</v>
      </c>
      <c r="Q29" s="10" t="n">
        <v>36.79</v>
      </c>
      <c r="R29" s="10" t="n">
        <v>0.01</v>
      </c>
      <c r="S29" s="10" t="n">
        <v>9.99</v>
      </c>
    </row>
    <row r="30">
      <c r="A30" s="10" t="n">
        <v>2015</v>
      </c>
      <c r="B30" s="10" t="n">
        <v>48.3</v>
      </c>
      <c r="C30" s="10" t="n">
        <v>60.4</v>
      </c>
      <c r="D30" s="10" t="n">
        <v>63.3</v>
      </c>
      <c r="E30" s="10" t="n">
        <v>57</v>
      </c>
      <c r="F30" s="10" t="n">
        <v>28.6</v>
      </c>
      <c r="G30" s="10" t="n">
        <v>84.5</v>
      </c>
      <c r="H30" s="10" t="n">
        <v>93.2</v>
      </c>
      <c r="I30" s="10" t="n">
        <v>58.5</v>
      </c>
      <c r="J30" s="10" t="n">
        <v>55.2</v>
      </c>
      <c r="K30" s="10" t="n">
        <v>112.53</v>
      </c>
      <c r="L30" s="10" t="n">
        <v>133.51</v>
      </c>
      <c r="M30" s="10" t="n">
        <v>14.22</v>
      </c>
      <c r="N30" s="10" t="n">
        <v>7.89</v>
      </c>
      <c r="O30" s="10" t="n">
        <v>29.98</v>
      </c>
      <c r="P30" s="10" t="n">
        <v>183.81</v>
      </c>
      <c r="Q30" s="10" t="n">
        <v>37.22</v>
      </c>
      <c r="R30" s="10" t="n">
        <v>0.01</v>
      </c>
      <c r="S30" s="10" t="n">
        <v>9.68</v>
      </c>
    </row>
    <row r="31">
      <c r="A31" s="10" t="n">
        <v>2016</v>
      </c>
      <c r="B31" s="10" t="n">
        <v>44.8</v>
      </c>
      <c r="C31" s="10" t="n">
        <v>56</v>
      </c>
      <c r="D31" s="10" t="n">
        <v>64.5</v>
      </c>
      <c r="E31" s="10" t="n">
        <v>56.5</v>
      </c>
      <c r="F31" s="10" t="n">
        <v>20.1</v>
      </c>
      <c r="G31" s="10" t="n">
        <v>85.3</v>
      </c>
      <c r="H31" s="10" t="n">
        <v>95.3</v>
      </c>
      <c r="I31" s="10" t="n">
        <v>55.7</v>
      </c>
      <c r="J31" s="10" t="n">
        <v>54.2</v>
      </c>
      <c r="K31" s="10" t="n">
        <v>104.43</v>
      </c>
      <c r="L31" s="10" t="n">
        <v>123.66</v>
      </c>
      <c r="M31" s="10" t="n">
        <v>14.48</v>
      </c>
      <c r="N31" s="10" t="n">
        <v>7.82</v>
      </c>
      <c r="O31" s="10" t="n">
        <v>21.08</v>
      </c>
      <c r="P31" s="10" t="n">
        <v>185.35</v>
      </c>
      <c r="Q31" s="10" t="n">
        <v>38.06</v>
      </c>
      <c r="R31" s="10" t="n">
        <v>0.01</v>
      </c>
      <c r="S31" s="10" t="n">
        <v>9.49</v>
      </c>
    </row>
    <row r="32">
      <c r="A32" s="10" t="n">
        <v>2017</v>
      </c>
      <c r="B32" s="10" t="n">
        <v>46.8</v>
      </c>
      <c r="C32" s="10" t="n">
        <v>53.6</v>
      </c>
      <c r="D32" s="10" t="n">
        <v>67.9</v>
      </c>
      <c r="E32" s="10" t="n">
        <v>57.4</v>
      </c>
      <c r="F32" s="10" t="n">
        <v>16.4</v>
      </c>
      <c r="G32" s="10" t="n">
        <v>85.4</v>
      </c>
      <c r="H32" s="10" t="n">
        <v>92.9</v>
      </c>
      <c r="I32" s="10" t="n">
        <v>58.2</v>
      </c>
      <c r="J32" s="10" t="n">
        <v>54.9</v>
      </c>
      <c r="K32" s="10" t="n">
        <v>109.01</v>
      </c>
      <c r="L32" s="10" t="n">
        <v>118.41</v>
      </c>
      <c r="M32" s="10" t="n">
        <v>15.25</v>
      </c>
      <c r="N32" s="10" t="n">
        <v>7.94</v>
      </c>
      <c r="O32" s="10" t="n">
        <v>17.19</v>
      </c>
      <c r="P32" s="10" t="n">
        <v>185.65</v>
      </c>
      <c r="Q32" s="10" t="n">
        <v>37.08</v>
      </c>
      <c r="R32" s="10" t="n">
        <v>0.01</v>
      </c>
      <c r="S32" s="10" t="n">
        <v>9.62</v>
      </c>
    </row>
    <row r="33">
      <c r="A33" s="10" t="n">
        <v>2018</v>
      </c>
      <c r="B33" s="10" t="n">
        <v>46.6</v>
      </c>
      <c r="C33" s="10" t="n">
        <v>52.5</v>
      </c>
      <c r="D33" s="10" t="n">
        <v>67.3</v>
      </c>
      <c r="E33" s="10" t="n">
        <v>58.7</v>
      </c>
      <c r="F33" s="10" t="n">
        <v>15.6</v>
      </c>
      <c r="G33" s="10" t="n">
        <v>86.9</v>
      </c>
      <c r="H33" s="10" t="n">
        <v>91.4</v>
      </c>
      <c r="I33" s="10" t="n">
        <v>56.2</v>
      </c>
      <c r="J33" s="10" t="n">
        <v>54.3</v>
      </c>
      <c r="K33" s="10" t="n">
        <v>108.53</v>
      </c>
      <c r="L33" s="10" t="n">
        <v>116.12</v>
      </c>
      <c r="M33" s="10" t="n">
        <v>15.11</v>
      </c>
      <c r="N33" s="10" t="n">
        <v>8.12</v>
      </c>
      <c r="O33" s="10" t="n">
        <v>16.31</v>
      </c>
      <c r="P33" s="10" t="n">
        <v>188.95</v>
      </c>
      <c r="Q33" s="10" t="n">
        <v>36.48</v>
      </c>
      <c r="R33" s="10" t="n">
        <v>0.01</v>
      </c>
      <c r="S33" s="10" t="n">
        <v>9.52</v>
      </c>
    </row>
    <row r="34">
      <c r="A34" s="10" t="n">
        <v>2019</v>
      </c>
      <c r="B34" s="10" t="n">
        <v>44.1</v>
      </c>
      <c r="C34" s="10" t="n">
        <v>50.2</v>
      </c>
      <c r="D34" s="10" t="n">
        <v>66.2</v>
      </c>
      <c r="E34" s="10" t="n">
        <v>57.1</v>
      </c>
      <c r="F34" s="10" t="n">
        <v>14.2</v>
      </c>
      <c r="G34" s="10" t="n">
        <v>86.2</v>
      </c>
      <c r="H34" s="10" t="n">
        <v>92.3</v>
      </c>
      <c r="I34" s="10" t="n">
        <v>56.2</v>
      </c>
      <c r="J34" s="10" t="n">
        <v>52.2</v>
      </c>
      <c r="K34" s="10" t="n">
        <v>102.76</v>
      </c>
      <c r="L34" s="10" t="n">
        <v>110.95</v>
      </c>
      <c r="M34" s="10" t="n">
        <v>14.87</v>
      </c>
      <c r="N34" s="10" t="n">
        <v>7.89</v>
      </c>
      <c r="O34" s="10" t="n">
        <v>14.92</v>
      </c>
      <c r="P34" s="10" t="n">
        <v>187.46</v>
      </c>
      <c r="Q34" s="10" t="n">
        <v>36.86</v>
      </c>
      <c r="R34" s="10" t="n">
        <v>0.01</v>
      </c>
      <c r="S34" s="10" t="n">
        <v>9.15</v>
      </c>
    </row>
    <row r="35">
      <c r="A35" s="10" t="n">
        <v>2020</v>
      </c>
      <c r="B35" s="10" t="n">
        <v>38</v>
      </c>
      <c r="C35" s="10" t="n">
        <v>41.5</v>
      </c>
      <c r="D35" s="10" t="n">
        <v>56.8</v>
      </c>
      <c r="E35" s="10" t="n">
        <v>49.8</v>
      </c>
      <c r="F35" s="10" t="n">
        <v>8.9</v>
      </c>
      <c r="G35" s="10" t="n">
        <v>84.5</v>
      </c>
      <c r="H35" s="10" t="n">
        <v>90.8</v>
      </c>
      <c r="I35" s="10" t="n">
        <v>43.5</v>
      </c>
      <c r="J35" s="10" t="n">
        <v>47.7</v>
      </c>
      <c r="K35" s="10" t="n">
        <v>88.49</v>
      </c>
      <c r="L35" s="10" t="n">
        <v>91.67</v>
      </c>
      <c r="M35" s="10" t="n">
        <v>12.75</v>
      </c>
      <c r="N35" s="10" t="n">
        <v>6.9</v>
      </c>
      <c r="O35" s="10" t="n">
        <v>9.35</v>
      </c>
      <c r="P35" s="10" t="n">
        <v>183.61</v>
      </c>
      <c r="Q35" s="10" t="n">
        <v>36.26</v>
      </c>
      <c r="R35" s="10" t="n">
        <v>0.01</v>
      </c>
      <c r="S35" s="10" t="n">
        <v>8.37</v>
      </c>
    </row>
    <row r="36">
      <c r="A36" s="12" t="n">
        <v>2021</v>
      </c>
      <c r="B36" s="12" t="n">
        <v>41</v>
      </c>
      <c r="C36" s="12" t="n">
        <v>41.4</v>
      </c>
      <c r="D36" s="12" t="n">
        <v>61.9</v>
      </c>
      <c r="E36" s="12" t="n">
        <v>53.5</v>
      </c>
      <c r="F36" s="12" t="n">
        <v>8.9</v>
      </c>
      <c r="G36" s="12" t="n">
        <v>84.7</v>
      </c>
      <c r="H36" s="12" t="n">
        <v>89.8</v>
      </c>
      <c r="I36" s="12" t="n">
        <v>53.1</v>
      </c>
      <c r="J36" s="12" t="n">
        <v>49.5</v>
      </c>
      <c r="K36" s="12" t="n">
        <v>95.5</v>
      </c>
      <c r="L36" s="12" t="n">
        <v>91.56</v>
      </c>
      <c r="M36" s="12" t="n">
        <v>13.91</v>
      </c>
      <c r="N36" s="12" t="n">
        <v>7.41</v>
      </c>
      <c r="O36" s="12" t="n">
        <v>9.29</v>
      </c>
      <c r="P36" s="12" t="n">
        <v>184.18</v>
      </c>
      <c r="Q36" s="12" t="n">
        <v>35.88</v>
      </c>
      <c r="R36" s="12" t="n">
        <v>0.01</v>
      </c>
      <c r="S36" s="12" t="n">
        <v>8.67</v>
      </c>
    </row>
  </sheetData>
  <hyperlinks>
    <hyperlink ref="A9" r:id="rId1h"/>
  </hyperlinks>
  <pageMargins left="0.7" right="0.7" top="0.75" bottom="0.75" header="0.3" footer="0.3"/>
  <pageSetup paperSize="9" orientation="portrait" horizontalDpi="300" verticalDpi="300" r:id="rId2"/>
  <tableParts count="1">
    <tablePart r:id="rId6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16.71" hidden="0" customWidth="1"/>
    <col min="2" max="2" width="16.71" hidden="0" customWidth="1"/>
    <col min="3" max="3" width="16.71" hidden="0" customWidth="1"/>
    <col min="4" max="4" width="16.71" hidden="0" customWidth="1"/>
    <col min="5" max="5" width="16.71" hidden="0" customWidth="1"/>
  </cols>
  <sheetData>
    <row r="1">
      <c r="A1" s="4" t="s">
        <v>136</v>
      </c>
    </row>
    <row r="2">
      <c r="A2" t="s">
        <v>4</v>
      </c>
    </row>
    <row r="3">
      <c r="A3" t="s">
        <v>103</v>
      </c>
    </row>
    <row r="4">
      <c r="A4" s="9" t="s">
        <v>104</v>
      </c>
    </row>
    <row r="5">
      <c r="A5" t="s">
        <v>138</v>
      </c>
    </row>
    <row r="6">
      <c r="A6" t="s">
        <v>116</v>
      </c>
    </row>
    <row r="7">
      <c r="A7" s="7" t="str">
        <f>=HYPERLINK("#'Notes'!A1", "The following notes apply to this table: [Note 3]")</f>
      </c>
    </row>
    <row r="8">
      <c r="A8" s="7" t="str">
        <f>=HYPERLINK("#'Contents'!A1", "Back to Contents")</f>
      </c>
    </row>
    <row r="9">
      <c r="A9" s="7" t="s">
        <v>137</v>
      </c>
    </row>
    <row r="10">
      <c r="A10" s="11" t="s">
        <v>109</v>
      </c>
      <c r="B10" s="11" t="s">
        <v>140</v>
      </c>
      <c r="C10" s="11" t="s">
        <v>141</v>
      </c>
      <c r="D10" s="11" t="s">
        <v>142</v>
      </c>
      <c r="E10" s="11" t="s">
        <v>143</v>
      </c>
    </row>
    <row r="11">
      <c r="A11" s="10" t="n">
        <v>2016</v>
      </c>
      <c r="B11" s="10" t="n">
        <v>80.3</v>
      </c>
      <c r="C11" s="10" t="n">
        <v>87</v>
      </c>
      <c r="D11" s="10" t="n">
        <v>87</v>
      </c>
      <c r="E11" s="10" t="n">
        <v>88.7</v>
      </c>
    </row>
    <row r="12">
      <c r="A12" s="10" t="n">
        <v>2017</v>
      </c>
      <c r="B12" s="10" t="n">
        <v>81.1</v>
      </c>
      <c r="C12" s="10" t="n">
        <v>87.4</v>
      </c>
      <c r="D12" s="10" t="n">
        <v>87.4</v>
      </c>
      <c r="E12" s="10" t="n">
        <v>88.8</v>
      </c>
    </row>
    <row r="13">
      <c r="A13" s="10" t="n">
        <v>2018</v>
      </c>
      <c r="B13" s="10" t="n">
        <v>82.9</v>
      </c>
      <c r="C13" s="10" t="n">
        <v>87.4</v>
      </c>
      <c r="D13" s="10" t="n">
        <v>86.9</v>
      </c>
      <c r="E13" s="10" t="n">
        <v>88.8</v>
      </c>
    </row>
    <row r="14">
      <c r="A14" s="10" t="n">
        <v>2019</v>
      </c>
      <c r="B14" s="10" t="n">
        <v>83.9</v>
      </c>
      <c r="C14" s="10" t="n">
        <v>87.3</v>
      </c>
      <c r="D14" s="10" t="n">
        <v>88</v>
      </c>
      <c r="E14" s="10" t="n">
        <v>88.3</v>
      </c>
    </row>
    <row r="15">
      <c r="A15" s="12" t="n">
        <v>2020</v>
      </c>
      <c r="B15" s="12" t="n">
        <v>83.9</v>
      </c>
      <c r="C15" s="12" t="n">
        <v>88.9</v>
      </c>
      <c r="D15" s="12" t="n">
        <v>88.2</v>
      </c>
      <c r="E15" s="12" t="n">
        <v>88.9</v>
      </c>
    </row>
  </sheetData>
  <hyperlinks>
    <hyperlink ref="A9" r:id="rId1h"/>
  </hyperlinks>
  <pageMargins left="0.7" right="0.7" top="0.75" bottom="0.75" header="0.3" footer="0.3"/>
  <pageSetup paperSize="9" orientation="portrait" horizontalDpi="300" verticalDpi="300" r:id="rId2"/>
  <tableParts count="1">
    <tablePart r:id="rId7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16.71" hidden="0" customWidth="1"/>
    <col min="2" max="2" width="32.71" hidden="0" customWidth="1"/>
  </cols>
  <sheetData>
    <row r="1">
      <c r="A1" s="4" t="s">
        <v>144</v>
      </c>
    </row>
    <row r="2">
      <c r="A2" t="s">
        <v>4</v>
      </c>
    </row>
    <row r="3">
      <c r="A3" t="s">
        <v>103</v>
      </c>
    </row>
    <row r="4">
      <c r="A4" s="9" t="s">
        <v>104</v>
      </c>
    </row>
    <row r="5">
      <c r="A5" t="s">
        <v>146</v>
      </c>
    </row>
    <row r="6">
      <c r="A6" s="7" t="s">
        <v>147</v>
      </c>
    </row>
    <row r="7">
      <c r="A7" s="7" t="str">
        <f>=HYPERLINK("#'Notes'!A1", "The following notes apply to this table: none")</f>
      </c>
    </row>
    <row r="8">
      <c r="A8" s="7" t="str">
        <f>=HYPERLINK("#'Contents'!A1", "Back to Contents")</f>
      </c>
    </row>
    <row r="9">
      <c r="A9" s="7" t="s">
        <v>145</v>
      </c>
    </row>
    <row r="10">
      <c r="A10" s="11" t="s">
        <v>109</v>
      </c>
      <c r="B10" s="11" t="s">
        <v>149</v>
      </c>
    </row>
    <row r="11">
      <c r="A11" s="10" t="n">
        <v>2015</v>
      </c>
      <c r="B11" s="10" t="n">
        <v>90</v>
      </c>
    </row>
    <row r="12">
      <c r="A12" s="10" t="n">
        <v>2016</v>
      </c>
      <c r="B12" s="10" t="n">
        <v>90</v>
      </c>
    </row>
    <row r="13">
      <c r="A13" s="10" t="n">
        <v>2017</v>
      </c>
      <c r="B13" s="10" t="n">
        <v>93</v>
      </c>
    </row>
    <row r="14">
      <c r="A14" s="10" t="n">
        <v>2018</v>
      </c>
      <c r="B14" s="10" t="n">
        <v>93</v>
      </c>
    </row>
    <row r="15">
      <c r="A15" s="10" t="n">
        <v>2019</v>
      </c>
      <c r="B15" s="10" t="n">
        <v>93</v>
      </c>
    </row>
    <row r="16">
      <c r="A16" s="12" t="n">
        <v>2020</v>
      </c>
      <c r="B16" s="12" t="n">
        <v>93</v>
      </c>
    </row>
  </sheetData>
  <hyperlinks>
    <hyperlink ref="A9" r:id="rId1h"/>
    <hyperlink ref="A6" r:id="rId2h"/>
  </hyperlinks>
  <pageMargins left="0.7" right="0.7" top="0.75" bottom="0.75" header="0.3" footer="0.3"/>
  <pageSetup paperSize="9" orientation="portrait" horizontalDpi="300" verticalDpi="300" r:id="rId2"/>
  <tableParts count="1">
    <tablePart r:id="rId8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16.71" hidden="0" customWidth="1"/>
    <col min="2" max="2" width="16.71" hidden="0" customWidth="1"/>
  </cols>
  <sheetData>
    <row r="1">
      <c r="A1" s="4" t="s">
        <v>150</v>
      </c>
    </row>
    <row r="2">
      <c r="A2" t="s">
        <v>4</v>
      </c>
    </row>
    <row r="3">
      <c r="A3" t="s">
        <v>103</v>
      </c>
    </row>
    <row r="4">
      <c r="A4" s="9" t="s">
        <v>104</v>
      </c>
    </row>
    <row r="5">
      <c r="A5" t="s">
        <v>152</v>
      </c>
    </row>
    <row r="6">
      <c r="A6" t="s">
        <v>116</v>
      </c>
    </row>
    <row r="7">
      <c r="A7" s="7" t="str">
        <f>=HYPERLINK("#'Notes'!A1", "The following notes apply to this table: none")</f>
      </c>
    </row>
    <row r="8">
      <c r="A8" s="7" t="str">
        <f>=HYPERLINK("#'Contents'!A1", "Back to Contents")</f>
      </c>
    </row>
    <row r="9">
      <c r="A9" s="7" t="s">
        <v>151</v>
      </c>
    </row>
    <row r="10">
      <c r="A10" s="14" t="s">
        <v>153</v>
      </c>
      <c r="B10" s="11" t="s">
        <v>154</v>
      </c>
    </row>
    <row r="11">
      <c r="A11" s="13" t="s">
        <v>155</v>
      </c>
      <c r="B11" s="10" t="n">
        <v>40</v>
      </c>
    </row>
    <row r="12">
      <c r="A12" s="13" t="s">
        <v>156</v>
      </c>
      <c r="B12" s="10" t="n">
        <v>250</v>
      </c>
    </row>
    <row r="13">
      <c r="A13" s="13" t="s">
        <v>157</v>
      </c>
      <c r="B13" s="10" t="n">
        <v>300</v>
      </c>
    </row>
    <row r="14">
      <c r="A14" s="13" t="s">
        <v>158</v>
      </c>
      <c r="B14" s="10" t="n">
        <v>320</v>
      </c>
    </row>
    <row r="15">
      <c r="A15" s="13" t="s">
        <v>159</v>
      </c>
      <c r="B15" s="10" t="n">
        <v>670</v>
      </c>
    </row>
    <row r="16">
      <c r="A16" s="15" t="s">
        <v>160</v>
      </c>
      <c r="B16" s="12" t="n">
        <v>1600</v>
      </c>
    </row>
  </sheetData>
  <hyperlinks>
    <hyperlink ref="A9" r:id="rId1h"/>
  </hyperlinks>
  <pageMargins left="0.7" right="0.7" top="0.75" bottom="0.75" header="0.3" footer="0.3"/>
  <pageSetup paperSize="9" orientation="portrait" horizontalDpi="300" verticalDpi="300" r:id="rId2"/>
  <tableParts count="1">
    <tablePart r:id="rId9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16.71" hidden="0" customWidth="1"/>
    <col min="2" max="2" width="32.71" hidden="0" customWidth="1"/>
  </cols>
  <sheetData>
    <row r="1">
      <c r="A1" s="4" t="s">
        <v>161</v>
      </c>
    </row>
    <row r="2">
      <c r="A2" t="s">
        <v>4</v>
      </c>
    </row>
    <row r="3">
      <c r="A3" t="s">
        <v>103</v>
      </c>
    </row>
    <row r="4">
      <c r="A4" s="9" t="s">
        <v>104</v>
      </c>
    </row>
    <row r="5">
      <c r="A5" t="s">
        <v>152</v>
      </c>
    </row>
    <row r="6">
      <c r="A6" t="s">
        <v>116</v>
      </c>
    </row>
    <row r="7">
      <c r="A7" s="7" t="str">
        <f>=HYPERLINK("#'Notes'!A1", "The following notes apply to this table: [Note 4]")</f>
      </c>
    </row>
    <row r="8">
      <c r="A8" s="7" t="str">
        <f>=HYPERLINK("#'Contents'!A1", "Back to Contents")</f>
      </c>
    </row>
    <row r="9">
      <c r="A9" s="7" t="s">
        <v>162</v>
      </c>
    </row>
    <row r="10">
      <c r="A10" s="14" t="s">
        <v>164</v>
      </c>
      <c r="B10" s="11" t="s">
        <v>165</v>
      </c>
    </row>
    <row r="11">
      <c r="A11" s="13" t="s">
        <v>166</v>
      </c>
      <c r="B11" s="10" t="n">
        <v>63</v>
      </c>
    </row>
    <row r="12">
      <c r="A12" s="15" t="s">
        <v>167</v>
      </c>
      <c r="B12" s="12" t="n">
        <v>56</v>
      </c>
    </row>
  </sheetData>
  <hyperlinks>
    <hyperlink ref="A9" r:id="rId1h"/>
  </hyperlinks>
  <pageMargins left="0.7" right="0.7" top="0.75" bottom="0.75" header="0.3" footer="0.3"/>
  <pageSetup paperSize="9" orientation="portrait" horizontalDpi="300" verticalDpi="300" r:id="rId2"/>
  <tableParts count="1">
    <tablePart r:id="rId10"/>
  </tablePar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16.71" hidden="0" customWidth="1"/>
    <col min="2" max="2" width="16.71" hidden="0" customWidth="1"/>
    <col min="3" max="3" width="16.71" hidden="0" customWidth="1"/>
    <col min="4" max="4" width="16.71" hidden="0" customWidth="1"/>
    <col min="5" max="5" width="16.71" hidden="0" customWidth="1"/>
  </cols>
  <sheetData>
    <row r="1">
      <c r="A1" s="4" t="s">
        <v>168</v>
      </c>
    </row>
    <row r="2">
      <c r="A2" t="s">
        <v>4</v>
      </c>
    </row>
    <row r="3">
      <c r="A3" t="s">
        <v>103</v>
      </c>
    </row>
    <row r="4">
      <c r="A4" s="9" t="s">
        <v>104</v>
      </c>
    </row>
    <row r="5">
      <c r="A5" t="s">
        <v>152</v>
      </c>
    </row>
    <row r="6">
      <c r="A6" t="s">
        <v>116</v>
      </c>
    </row>
    <row r="7">
      <c r="A7" s="7" t="str">
        <f>=HYPERLINK("#'Notes'!A1", "The following notes apply to this table: [Note 5]")</f>
      </c>
    </row>
    <row r="8">
      <c r="A8" s="7" t="str">
        <f>=HYPERLINK("#'Contents'!A1", "Back to Contents")</f>
      </c>
    </row>
    <row r="9">
      <c r="A9" s="7" t="s">
        <v>151</v>
      </c>
    </row>
    <row r="10">
      <c r="A10" s="14" t="s">
        <v>170</v>
      </c>
      <c r="B10" s="14" t="s">
        <v>171</v>
      </c>
      <c r="C10" s="11" t="s">
        <v>172</v>
      </c>
      <c r="D10" s="11" t="s">
        <v>173</v>
      </c>
      <c r="E10" s="11" t="s">
        <v>174</v>
      </c>
    </row>
    <row r="11">
      <c r="A11" s="13" t="s">
        <v>175</v>
      </c>
      <c r="B11" s="13" t="s">
        <v>176</v>
      </c>
      <c r="C11" s="10" t="n">
        <v>12</v>
      </c>
      <c r="D11" s="10" t="n">
        <v>66</v>
      </c>
      <c r="E11" s="10" t="n">
        <v>22</v>
      </c>
    </row>
    <row r="12">
      <c r="A12" s="13" t="s">
        <v>159</v>
      </c>
      <c r="B12" s="13" t="s">
        <v>176</v>
      </c>
      <c r="C12" s="10" t="n">
        <v>8</v>
      </c>
      <c r="D12" s="10" t="n">
        <v>26</v>
      </c>
      <c r="E12" s="10" t="n">
        <v>65</v>
      </c>
    </row>
    <row r="13">
      <c r="A13" s="13" t="s">
        <v>177</v>
      </c>
      <c r="B13" s="13" t="s">
        <v>176</v>
      </c>
      <c r="C13" s="10" t="n">
        <v>20</v>
      </c>
      <c r="D13" s="10" t="n">
        <v>36</v>
      </c>
      <c r="E13" s="10" t="n">
        <v>44</v>
      </c>
    </row>
    <row r="14">
      <c r="A14" s="13" t="s">
        <v>178</v>
      </c>
      <c r="B14" s="13" t="s">
        <v>176</v>
      </c>
      <c r="C14" s="10" t="n">
        <v>8</v>
      </c>
      <c r="D14" s="10" t="n">
        <v>27</v>
      </c>
      <c r="E14" s="10" t="n">
        <v>65</v>
      </c>
    </row>
    <row r="15">
      <c r="A15" s="13" t="s">
        <v>179</v>
      </c>
      <c r="B15" s="13" t="s">
        <v>176</v>
      </c>
      <c r="C15" s="10" t="n">
        <v>36</v>
      </c>
      <c r="D15" s="10" t="n">
        <v>31</v>
      </c>
      <c r="E15" s="10" t="n">
        <v>33</v>
      </c>
    </row>
    <row r="16">
      <c r="A16" s="13" t="s">
        <v>180</v>
      </c>
      <c r="B16" s="13" t="s">
        <v>176</v>
      </c>
      <c r="C16" s="10" t="n">
        <v>5</v>
      </c>
      <c r="D16" s="10" t="n">
        <v>46</v>
      </c>
      <c r="E16" s="10" t="n">
        <v>49</v>
      </c>
    </row>
    <row r="17">
      <c r="A17" s="13" t="s">
        <v>181</v>
      </c>
      <c r="B17" s="13" t="s">
        <v>176</v>
      </c>
      <c r="C17" s="10" t="n">
        <v>10</v>
      </c>
      <c r="D17" s="10" t="n">
        <v>48</v>
      </c>
      <c r="E17" s="10" t="n">
        <v>41</v>
      </c>
    </row>
    <row r="18">
      <c r="A18" s="13" t="s">
        <v>182</v>
      </c>
      <c r="B18" s="13" t="s">
        <v>176</v>
      </c>
      <c r="C18" s="10" t="n">
        <v>4</v>
      </c>
      <c r="D18" s="10" t="n">
        <v>16</v>
      </c>
      <c r="E18" s="10" t="n">
        <v>80</v>
      </c>
    </row>
    <row r="19">
      <c r="A19" s="13" t="s">
        <v>158</v>
      </c>
      <c r="B19" s="13" t="s">
        <v>176</v>
      </c>
      <c r="C19" s="10" t="n">
        <v>9</v>
      </c>
      <c r="D19" s="10" t="n">
        <v>34</v>
      </c>
      <c r="E19" s="10" t="n">
        <v>57</v>
      </c>
    </row>
    <row r="20">
      <c r="A20" s="13" t="s">
        <v>183</v>
      </c>
      <c r="B20" s="13" t="s">
        <v>176</v>
      </c>
      <c r="C20" s="10" t="n">
        <v>5</v>
      </c>
      <c r="D20" s="10" t="n">
        <v>44</v>
      </c>
      <c r="E20" s="10" t="n">
        <v>51</v>
      </c>
    </row>
    <row r="21">
      <c r="A21" s="13" t="s">
        <v>184</v>
      </c>
      <c r="B21" s="13" t="s">
        <v>176</v>
      </c>
      <c r="C21" s="10" t="n">
        <v>13</v>
      </c>
      <c r="D21" s="10" t="n">
        <v>39</v>
      </c>
      <c r="E21" s="10" t="n">
        <v>48</v>
      </c>
    </row>
    <row r="22">
      <c r="A22" s="13" t="s">
        <v>185</v>
      </c>
      <c r="B22" s="13" t="s">
        <v>186</v>
      </c>
      <c r="C22" s="10" t="n">
        <v>98</v>
      </c>
      <c r="D22" s="10" t="n">
        <v>0</v>
      </c>
      <c r="E22" s="10" t="n">
        <v>1</v>
      </c>
    </row>
    <row r="23">
      <c r="A23" s="13" t="s">
        <v>187</v>
      </c>
      <c r="B23" s="13" t="s">
        <v>186</v>
      </c>
      <c r="C23" s="10" t="n">
        <v>61</v>
      </c>
      <c r="D23" s="10" t="n">
        <v>3</v>
      </c>
      <c r="E23" s="10" t="n">
        <v>36</v>
      </c>
    </row>
    <row r="24">
      <c r="A24" s="13" t="s">
        <v>188</v>
      </c>
      <c r="B24" s="13" t="s">
        <v>186</v>
      </c>
      <c r="C24" s="10" t="n">
        <v>87</v>
      </c>
      <c r="D24" s="10" t="n">
        <v>1</v>
      </c>
      <c r="E24" s="10" t="n">
        <v>11</v>
      </c>
    </row>
    <row r="25">
      <c r="A25" s="13" t="s">
        <v>189</v>
      </c>
      <c r="B25" s="13" t="s">
        <v>186</v>
      </c>
      <c r="C25" s="10" t="n">
        <v>23</v>
      </c>
      <c r="D25" s="10" t="n">
        <v>37</v>
      </c>
      <c r="E25" s="10" t="n">
        <v>40</v>
      </c>
    </row>
    <row r="26">
      <c r="A26" s="13" t="s">
        <v>190</v>
      </c>
      <c r="B26" s="13" t="s">
        <v>186</v>
      </c>
      <c r="C26" s="10" t="n">
        <v>8</v>
      </c>
      <c r="D26" s="10" t="n">
        <v>28</v>
      </c>
      <c r="E26" s="10" t="n">
        <v>64</v>
      </c>
    </row>
    <row r="27">
      <c r="A27" s="13" t="s">
        <v>191</v>
      </c>
      <c r="B27" s="13" t="s">
        <v>186</v>
      </c>
      <c r="C27" s="10" t="n">
        <v>89</v>
      </c>
      <c r="D27" s="10" t="n">
        <v>1</v>
      </c>
      <c r="E27" s="10" t="n">
        <v>10</v>
      </c>
    </row>
    <row r="28">
      <c r="A28" s="13" t="s">
        <v>192</v>
      </c>
      <c r="B28" s="13" t="s">
        <v>186</v>
      </c>
      <c r="C28" s="10" t="n">
        <v>2</v>
      </c>
      <c r="D28" s="10" t="n">
        <v>8</v>
      </c>
      <c r="E28" s="10" t="n">
        <v>89</v>
      </c>
    </row>
    <row r="29">
      <c r="A29" s="13" t="s">
        <v>193</v>
      </c>
      <c r="B29" s="13" t="s">
        <v>186</v>
      </c>
      <c r="C29" s="10" t="n">
        <v>0</v>
      </c>
      <c r="D29" s="10" t="n">
        <v>5</v>
      </c>
      <c r="E29" s="10" t="n">
        <v>95</v>
      </c>
    </row>
    <row r="30">
      <c r="A30" s="13" t="s">
        <v>194</v>
      </c>
      <c r="B30" s="13" t="s">
        <v>186</v>
      </c>
      <c r="C30" s="10" t="n">
        <v>0</v>
      </c>
      <c r="D30" s="10" t="n">
        <v>14</v>
      </c>
      <c r="E30" s="10" t="n">
        <v>86</v>
      </c>
    </row>
    <row r="31">
      <c r="A31" s="15" t="s">
        <v>195</v>
      </c>
      <c r="B31" s="15" t="s">
        <v>186</v>
      </c>
      <c r="C31" s="12" t="n">
        <v>4</v>
      </c>
      <c r="D31" s="12" t="n">
        <v>59</v>
      </c>
      <c r="E31" s="12" t="n">
        <v>36</v>
      </c>
    </row>
  </sheetData>
  <hyperlinks>
    <hyperlink ref="A9" r:id="rId1h"/>
  </hyperlinks>
  <pageMargins left="0.7" right="0.7" top="0.75" bottom="0.75" header="0.3" footer="0.3"/>
  <pageSetup paperSize="9" orientation="portrait" horizontalDpi="300" verticalDpi="300" r:id="rId2"/>
  <tableParts count="1">
    <tablePart r:id="rId1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16.71" hidden="0" customWidth="1"/>
    <col min="2" max="2" width="16.71" hidden="0" customWidth="1"/>
  </cols>
  <sheetData>
    <row r="1">
      <c r="A1" s="4" t="s">
        <v>196</v>
      </c>
    </row>
    <row r="2">
      <c r="A2" t="s">
        <v>4</v>
      </c>
    </row>
    <row r="3">
      <c r="A3" t="s">
        <v>103</v>
      </c>
    </row>
    <row r="4">
      <c r="A4" s="9" t="s">
        <v>198</v>
      </c>
    </row>
    <row r="5">
      <c r="A5" t="s">
        <v>199</v>
      </c>
    </row>
    <row r="6">
      <c r="A6" s="7" t="s">
        <v>200</v>
      </c>
    </row>
    <row r="7">
      <c r="A7" s="7" t="str">
        <f>=HYPERLINK("#'Notes'!A1", "The following notes apply to this table: none")</f>
      </c>
    </row>
    <row r="8">
      <c r="A8" s="7" t="str">
        <f>=HYPERLINK("#'Contents'!A1", "Back to Contents")</f>
      </c>
    </row>
    <row r="9">
      <c r="A9" s="7" t="s">
        <v>197</v>
      </c>
    </row>
    <row r="10">
      <c r="A10" s="11" t="s">
        <v>109</v>
      </c>
      <c r="B10" s="11" t="s">
        <v>201</v>
      </c>
    </row>
    <row r="11">
      <c r="A11" s="10" t="n">
        <v>2016</v>
      </c>
      <c r="B11" s="10" t="n">
        <v>-49</v>
      </c>
    </row>
    <row r="12">
      <c r="A12" s="10" t="n">
        <v>2017</v>
      </c>
      <c r="B12" s="10" t="n">
        <v>-50.9</v>
      </c>
    </row>
    <row r="13">
      <c r="A13" s="10" t="n">
        <v>2018</v>
      </c>
      <c r="B13" s="10" t="n">
        <v>-50</v>
      </c>
    </row>
    <row r="14">
      <c r="A14" s="10" t="n">
        <v>2019</v>
      </c>
      <c r="B14" s="10" t="n">
        <v>-51.5</v>
      </c>
    </row>
    <row r="15">
      <c r="A15" s="10" t="n">
        <v>2020</v>
      </c>
      <c r="B15" s="10" t="n">
        <v>-58.7</v>
      </c>
    </row>
    <row r="16">
      <c r="A16" s="12" t="n">
        <v>2021</v>
      </c>
      <c r="B16" s="12" t="n">
        <v>-49.9</v>
      </c>
    </row>
  </sheetData>
  <hyperlinks>
    <hyperlink ref="A9" r:id="rId1h"/>
    <hyperlink ref="A6" r:id="rId2h"/>
  </hyperlinks>
  <pageMargins left="0.7" right="0.7" top="0.75" bottom="0.75" header="0.3" footer="0.3"/>
  <pageSetup paperSize="9" orientation="portrait" horizontalDpi="300" verticalDpi="300" r:id="rId2"/>
  <tableParts count="1">
    <tablePart r:id="rId1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16.71" hidden="0" customWidth="1"/>
    <col min="2" max="2" width="16.71" hidden="0" customWidth="1"/>
  </cols>
  <sheetData>
    <row r="1">
      <c r="A1" s="4" t="s">
        <v>202</v>
      </c>
    </row>
    <row r="2">
      <c r="A2" t="s">
        <v>4</v>
      </c>
    </row>
    <row r="3">
      <c r="A3" t="s">
        <v>103</v>
      </c>
    </row>
    <row r="4">
      <c r="A4" s="9" t="s">
        <v>198</v>
      </c>
    </row>
    <row r="5">
      <c r="A5" t="s">
        <v>204</v>
      </c>
    </row>
    <row r="6">
      <c r="A6" s="7" t="s">
        <v>205</v>
      </c>
    </row>
    <row r="7">
      <c r="A7" s="7" t="str">
        <f>=HYPERLINK("#'Notes'!A1", "The following notes apply to this table: none")</f>
      </c>
    </row>
    <row r="8">
      <c r="A8" s="7" t="str">
        <f>=HYPERLINK("#'Contents'!A1", "Back to Contents")</f>
      </c>
    </row>
    <row r="9">
      <c r="A9" s="7" t="s">
        <v>203</v>
      </c>
    </row>
    <row r="10">
      <c r="A10" s="11" t="s">
        <v>109</v>
      </c>
      <c r="B10" s="11" t="s">
        <v>206</v>
      </c>
    </row>
    <row r="11">
      <c r="A11" s="10" t="n">
        <v>1998</v>
      </c>
      <c r="B11" s="10" t="n">
        <v>99.32</v>
      </c>
    </row>
    <row r="12">
      <c r="A12" s="10" t="n">
        <v>1999</v>
      </c>
      <c r="B12" s="10" t="n">
        <v>97.21</v>
      </c>
    </row>
    <row r="13">
      <c r="A13" s="10" t="n">
        <v>2000</v>
      </c>
      <c r="B13" s="10" t="n">
        <v>98</v>
      </c>
    </row>
    <row r="14">
      <c r="A14" s="10" t="n">
        <v>2001</v>
      </c>
      <c r="B14" s="10" t="n">
        <v>101.16</v>
      </c>
    </row>
    <row r="15">
      <c r="A15" s="10" t="n">
        <v>2002</v>
      </c>
      <c r="B15" s="10" t="n">
        <v>102.26</v>
      </c>
    </row>
    <row r="16">
      <c r="A16" s="10" t="n">
        <v>2003</v>
      </c>
      <c r="B16" s="10" t="n">
        <v>104.29</v>
      </c>
    </row>
    <row r="17">
      <c r="A17" s="10" t="n">
        <v>2004</v>
      </c>
      <c r="B17" s="10" t="n">
        <v>108.32</v>
      </c>
    </row>
    <row r="18">
      <c r="A18" s="10" t="n">
        <v>2005</v>
      </c>
      <c r="B18" s="10" t="n">
        <v>111.6</v>
      </c>
    </row>
    <row r="19">
      <c r="A19" s="10" t="n">
        <v>2006</v>
      </c>
      <c r="B19" s="10" t="n">
        <v>112.43</v>
      </c>
    </row>
    <row r="20">
      <c r="A20" s="10" t="n">
        <v>2007</v>
      </c>
      <c r="B20" s="10" t="n">
        <v>112.33</v>
      </c>
    </row>
    <row r="21">
      <c r="A21" s="10" t="n">
        <v>2008</v>
      </c>
      <c r="B21" s="10" t="n">
        <v>102.48</v>
      </c>
    </row>
    <row r="22">
      <c r="A22" s="10" t="n">
        <v>2009</v>
      </c>
      <c r="B22" s="10" t="n">
        <v>92.72</v>
      </c>
    </row>
    <row r="23">
      <c r="A23" s="10" t="n">
        <v>2010</v>
      </c>
      <c r="B23" s="10" t="n">
        <v>91.99</v>
      </c>
    </row>
    <row r="24">
      <c r="A24" s="10" t="n">
        <v>2011</v>
      </c>
      <c r="B24" s="10" t="n">
        <v>88.24</v>
      </c>
    </row>
    <row r="25">
      <c r="A25" s="10" t="n">
        <v>2012</v>
      </c>
      <c r="B25" s="10" t="n">
        <v>87.78</v>
      </c>
    </row>
    <row r="26">
      <c r="A26" s="10" t="n">
        <v>2013</v>
      </c>
      <c r="B26" s="10" t="n">
        <v>86.93</v>
      </c>
    </row>
    <row r="27">
      <c r="A27" s="10" t="n">
        <v>2014</v>
      </c>
      <c r="B27" s="10" t="n">
        <v>86.31</v>
      </c>
    </row>
    <row r="28">
      <c r="A28" s="10" t="n">
        <v>2015</v>
      </c>
      <c r="B28" s="10" t="n">
        <v>86.12</v>
      </c>
    </row>
    <row r="29">
      <c r="A29" s="10" t="n">
        <v>2016</v>
      </c>
      <c r="B29" s="10" t="n">
        <v>76.33</v>
      </c>
    </row>
    <row r="30">
      <c r="A30" s="10" t="n">
        <v>2017</v>
      </c>
      <c r="B30" s="10" t="n">
        <v>72.44</v>
      </c>
    </row>
    <row r="31">
      <c r="A31" s="10" t="n">
        <v>2018</v>
      </c>
      <c r="B31" s="10" t="n">
        <v>76.86</v>
      </c>
    </row>
    <row r="32">
      <c r="A32" s="12" t="n">
        <v>2019</v>
      </c>
      <c r="B32" s="12" t="n">
        <v>75.88</v>
      </c>
    </row>
  </sheetData>
  <hyperlinks>
    <hyperlink ref="A9" r:id="rId1h"/>
    <hyperlink ref="A6" r:id="rId2h"/>
  </hyperlinks>
  <pageMargins left="0.7" right="0.7" top="0.75" bottom="0.75" header="0.3" footer="0.3"/>
  <pageSetup paperSize="9" orientation="portrait" horizontalDpi="300" verticalDpi="300" r:id="rId2"/>
  <tableParts count="1">
    <tablePart r:id="rId1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16.71" hidden="0" customWidth="1"/>
    <col min="2" max="2" width="16.71" hidden="0" customWidth="1"/>
  </cols>
  <sheetData>
    <row r="1">
      <c r="A1" s="4" t="s">
        <v>207</v>
      </c>
    </row>
    <row r="2">
      <c r="A2" t="s">
        <v>4</v>
      </c>
    </row>
    <row r="3">
      <c r="A3" t="s">
        <v>103</v>
      </c>
    </row>
    <row r="4">
      <c r="A4" s="9" t="s">
        <v>198</v>
      </c>
    </row>
    <row r="5">
      <c r="A5" t="s">
        <v>209</v>
      </c>
    </row>
    <row r="6">
      <c r="A6" t="s">
        <v>116</v>
      </c>
    </row>
    <row r="7">
      <c r="A7" s="7" t="str">
        <f>=HYPERLINK("#'Notes'!A1", "The following notes apply to this table: none")</f>
      </c>
    </row>
    <row r="8">
      <c r="A8" s="7" t="str">
        <f>=HYPERLINK("#'Contents'!A1", "Back to Contents")</f>
      </c>
    </row>
    <row r="9">
      <c r="A9" s="7" t="s">
        <v>208</v>
      </c>
    </row>
    <row r="10">
      <c r="A10" s="11" t="s">
        <v>109</v>
      </c>
      <c r="B10" s="11" t="s">
        <v>210</v>
      </c>
    </row>
    <row r="11">
      <c r="A11" s="10" t="n">
        <v>1971</v>
      </c>
      <c r="B11" s="10" t="n">
        <v>32.34</v>
      </c>
    </row>
    <row r="12">
      <c r="A12" s="10" t="n">
        <v>1972</v>
      </c>
      <c r="B12" s="10" t="n">
        <v>32.33</v>
      </c>
    </row>
    <row r="13">
      <c r="A13" s="10" t="n">
        <v>1973</v>
      </c>
      <c r="B13" s="10" t="n">
        <v>31.63</v>
      </c>
    </row>
    <row r="14">
      <c r="A14" s="10" t="n">
        <v>1974</v>
      </c>
      <c r="B14" s="10" t="n">
        <v>30.94</v>
      </c>
    </row>
    <row r="15">
      <c r="A15" s="10" t="n">
        <v>1975</v>
      </c>
      <c r="B15" s="10" t="n">
        <v>32.13</v>
      </c>
    </row>
    <row r="16">
      <c r="A16" s="10" t="n">
        <v>1976</v>
      </c>
      <c r="B16" s="10" t="n">
        <v>22.95</v>
      </c>
    </row>
    <row r="17">
      <c r="A17" s="10" t="n">
        <v>1977</v>
      </c>
      <c r="B17" s="10" t="n">
        <v>18.97</v>
      </c>
    </row>
    <row r="18">
      <c r="A18" s="10" t="n">
        <v>1978</v>
      </c>
      <c r="B18" s="10" t="n">
        <v>17.19</v>
      </c>
    </row>
    <row r="19">
      <c r="A19" s="10" t="n">
        <v>1979</v>
      </c>
      <c r="B19" s="10" t="n">
        <v>17.33</v>
      </c>
    </row>
    <row r="20">
      <c r="A20" s="10" t="n">
        <v>1980</v>
      </c>
      <c r="B20" s="10" t="n">
        <v>21.18</v>
      </c>
    </row>
    <row r="21">
      <c r="A21" s="10" t="n">
        <v>1981</v>
      </c>
      <c r="B21" s="10" t="n">
        <v>17.47</v>
      </c>
    </row>
    <row r="22">
      <c r="A22" s="10" t="n">
        <v>1982</v>
      </c>
      <c r="B22" s="10" t="n">
        <v>20.84</v>
      </c>
    </row>
    <row r="23">
      <c r="A23" s="10" t="n">
        <v>1983</v>
      </c>
      <c r="B23" s="10" t="n">
        <v>18.25</v>
      </c>
    </row>
    <row r="24">
      <c r="A24" s="10" t="n">
        <v>1984</v>
      </c>
      <c r="B24" s="10" t="n">
        <v>21.99</v>
      </c>
    </row>
    <row r="25">
      <c r="A25" s="10" t="n">
        <v>1985</v>
      </c>
      <c r="B25" s="10" t="n">
        <v>19.39</v>
      </c>
    </row>
    <row r="26">
      <c r="A26" s="10" t="n">
        <v>1986</v>
      </c>
      <c r="B26" s="10" t="n">
        <v>21.57</v>
      </c>
    </row>
    <row r="27">
      <c r="A27" s="10" t="n">
        <v>1987</v>
      </c>
      <c r="B27" s="10" t="n">
        <v>22.35</v>
      </c>
    </row>
    <row r="28">
      <c r="A28" s="10" t="n">
        <v>1988</v>
      </c>
      <c r="B28" s="10" t="n">
        <v>25.84</v>
      </c>
    </row>
    <row r="29">
      <c r="A29" s="10" t="n">
        <v>1989</v>
      </c>
      <c r="B29" s="10" t="n">
        <v>26.39</v>
      </c>
    </row>
    <row r="30">
      <c r="A30" s="10" t="n">
        <v>1990</v>
      </c>
      <c r="B30" s="10" t="n">
        <v>15.28</v>
      </c>
    </row>
    <row r="31">
      <c r="A31" s="10" t="n">
        <v>1991</v>
      </c>
      <c r="B31" s="10" t="n">
        <v>14.03</v>
      </c>
    </row>
    <row r="32">
      <c r="A32" s="10" t="n">
        <v>1992</v>
      </c>
      <c r="B32" s="10" t="n">
        <v>12.7</v>
      </c>
    </row>
    <row r="33">
      <c r="A33" s="10" t="n">
        <v>1993</v>
      </c>
      <c r="B33" s="10" t="n">
        <v>12.13</v>
      </c>
    </row>
    <row r="34">
      <c r="A34" s="10" t="n">
        <v>1994</v>
      </c>
      <c r="B34" s="10" t="n">
        <v>10.47</v>
      </c>
    </row>
    <row r="35">
      <c r="A35" s="10" t="n">
        <v>1995</v>
      </c>
      <c r="B35" s="10" t="n">
        <v>13.41</v>
      </c>
    </row>
    <row r="36">
      <c r="A36" s="10" t="n">
        <v>1996</v>
      </c>
      <c r="B36" s="10" t="n">
        <v>10.56</v>
      </c>
    </row>
    <row r="37">
      <c r="A37" s="10" t="n">
        <v>1997</v>
      </c>
      <c r="B37" s="10" t="n">
        <v>11.78</v>
      </c>
    </row>
    <row r="38">
      <c r="A38" s="10" t="n">
        <v>1998</v>
      </c>
      <c r="B38" s="10" t="n">
        <v>11.43</v>
      </c>
    </row>
    <row r="39">
      <c r="A39" s="10" t="n">
        <v>1999</v>
      </c>
      <c r="B39" s="10" t="n">
        <v>10.47</v>
      </c>
    </row>
    <row r="40">
      <c r="A40" s="10" t="n">
        <v>2000</v>
      </c>
      <c r="B40" s="10" t="n">
        <v>10.37</v>
      </c>
    </row>
    <row r="41">
      <c r="A41" s="10" t="n">
        <v>2001</v>
      </c>
      <c r="B41" s="10" t="n">
        <v>11.72</v>
      </c>
    </row>
    <row r="42">
      <c r="A42" s="10" t="n">
        <v>2002</v>
      </c>
      <c r="B42" s="10" t="n">
        <v>8.04</v>
      </c>
    </row>
    <row r="43">
      <c r="A43" s="10" t="n">
        <v>2003</v>
      </c>
      <c r="B43" s="10" t="n">
        <v>6.74</v>
      </c>
    </row>
    <row r="44">
      <c r="A44" s="10" t="n">
        <v>2004</v>
      </c>
      <c r="B44" s="10" t="n">
        <v>6.79</v>
      </c>
    </row>
    <row r="45">
      <c r="A45" s="10" t="n">
        <v>2005</v>
      </c>
      <c r="B45" s="10" t="n">
        <v>5.69</v>
      </c>
    </row>
    <row r="46">
      <c r="A46" s="10" t="n">
        <v>2006</v>
      </c>
      <c r="B46" s="10" t="n">
        <v>4</v>
      </c>
    </row>
    <row r="47">
      <c r="A47" s="10" t="n">
        <v>2007</v>
      </c>
      <c r="B47" s="10" t="n">
        <v>6.59</v>
      </c>
    </row>
    <row r="48">
      <c r="A48" s="10" t="n">
        <v>2008</v>
      </c>
      <c r="B48" s="10" t="n">
        <v>4.19</v>
      </c>
    </row>
    <row r="49">
      <c r="A49" s="10" t="n">
        <v>2009</v>
      </c>
      <c r="B49" s="10" t="n">
        <v>3.44</v>
      </c>
    </row>
    <row r="50">
      <c r="A50" s="10" t="n">
        <v>2010</v>
      </c>
      <c r="B50" s="10" t="n">
        <v>2.72</v>
      </c>
    </row>
    <row r="51">
      <c r="A51" s="10" t="n">
        <v>2011</v>
      </c>
      <c r="B51" s="10" t="n">
        <v>6.02</v>
      </c>
    </row>
    <row r="52">
      <c r="A52" s="10" t="n">
        <v>2012</v>
      </c>
      <c r="B52" s="10" t="n">
        <v>9.03</v>
      </c>
    </row>
    <row r="53">
      <c r="A53" s="10" t="n">
        <v>2013</v>
      </c>
      <c r="B53" s="10" t="n">
        <v>7.04</v>
      </c>
    </row>
    <row r="54">
      <c r="A54" s="10" t="n">
        <v>2014</v>
      </c>
      <c r="B54" s="10" t="n">
        <v>8.33</v>
      </c>
    </row>
    <row r="55">
      <c r="A55" s="10" t="n">
        <v>2015</v>
      </c>
      <c r="B55" s="10" t="n">
        <v>7.56</v>
      </c>
    </row>
    <row r="56">
      <c r="A56" s="10" t="n">
        <v>2016</v>
      </c>
      <c r="B56" s="10" t="n">
        <v>4.63</v>
      </c>
    </row>
    <row r="57">
      <c r="A57" s="10" t="n">
        <v>2017</v>
      </c>
      <c r="B57" s="10" t="n">
        <v>4.76</v>
      </c>
    </row>
    <row r="58">
      <c r="A58" s="10" t="n">
        <v>2018</v>
      </c>
      <c r="B58" s="10" t="n">
        <v>7.14</v>
      </c>
    </row>
    <row r="59">
      <c r="A59" s="10" t="n">
        <v>2019</v>
      </c>
      <c r="B59" s="10" t="n">
        <v>11.21</v>
      </c>
    </row>
    <row r="60">
      <c r="A60" s="10" t="n">
        <v>2020</v>
      </c>
      <c r="B60" s="10" t="n">
        <v>11.05</v>
      </c>
    </row>
    <row r="61">
      <c r="A61" s="10" t="n">
        <v>2021</v>
      </c>
      <c r="B61" s="10" t="n">
        <v>10.66</v>
      </c>
    </row>
    <row r="62">
      <c r="A62" s="10" t="n">
        <v>2022</v>
      </c>
      <c r="B62" s="10" t="n">
        <v>10.48</v>
      </c>
    </row>
    <row r="63">
      <c r="A63" s="12" t="n">
        <v>2023</v>
      </c>
      <c r="B63" s="12" t="n">
        <v>8.19</v>
      </c>
    </row>
  </sheetData>
  <hyperlinks>
    <hyperlink ref="A9" r:id="rId1h"/>
  </hyperlinks>
  <pageMargins left="0.7" right="0.7" top="0.75" bottom="0.75" header="0.3" footer="0.3"/>
  <pageSetup paperSize="9" orientation="portrait" horizontalDpi="300" verticalDpi="300" r:id="rId2"/>
  <tableParts count="1">
    <tablePart r:id="rId14"/>
  </tablePar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16.71" hidden="0" customWidth="1"/>
    <col min="2" max="2" width="16.71" hidden="0" customWidth="1"/>
    <col min="3" max="3" width="16.71" hidden="0" customWidth="1"/>
    <col min="4" max="4" width="16.71" hidden="0" customWidth="1"/>
  </cols>
  <sheetData>
    <row r="1">
      <c r="A1" s="4" t="s">
        <v>211</v>
      </c>
    </row>
    <row r="2">
      <c r="A2" t="s">
        <v>4</v>
      </c>
    </row>
    <row r="3">
      <c r="A3" t="s">
        <v>103</v>
      </c>
    </row>
    <row r="4">
      <c r="A4" s="9" t="s">
        <v>198</v>
      </c>
    </row>
    <row r="5">
      <c r="A5" t="s">
        <v>152</v>
      </c>
    </row>
    <row r="6">
      <c r="A6" t="s">
        <v>116</v>
      </c>
    </row>
    <row r="7">
      <c r="A7" s="7" t="str">
        <f>=HYPERLINK("#'Notes'!A1", "The following notes apply to this table: none")</f>
      </c>
    </row>
    <row r="8">
      <c r="A8" s="7" t="str">
        <f>=HYPERLINK("#'Contents'!A1", "Back to Contents")</f>
      </c>
    </row>
    <row r="9">
      <c r="A9" s="7" t="s">
        <v>208</v>
      </c>
    </row>
    <row r="10">
      <c r="A10" s="14" t="s">
        <v>212</v>
      </c>
      <c r="B10" s="11" t="s">
        <v>213</v>
      </c>
      <c r="C10" s="11" t="s">
        <v>214</v>
      </c>
      <c r="D10" s="11" t="s">
        <v>215</v>
      </c>
    </row>
    <row r="11">
      <c r="A11" s="13" t="s">
        <v>216</v>
      </c>
      <c r="B11" s="10" t="n">
        <v>2.5</v>
      </c>
      <c r="C11" s="10" t="n">
        <v>94.3</v>
      </c>
      <c r="D11" s="10" t="n">
        <v>3.2</v>
      </c>
    </row>
    <row r="12">
      <c r="A12" s="13" t="s">
        <v>217</v>
      </c>
      <c r="B12" s="10" t="n">
        <v>4.4</v>
      </c>
      <c r="C12" s="10" t="n">
        <v>95.1</v>
      </c>
      <c r="D12" s="10" t="n">
        <v>0.4</v>
      </c>
    </row>
    <row r="13">
      <c r="A13" s="15" t="s">
        <v>218</v>
      </c>
      <c r="B13" s="12" t="n">
        <v>5.8</v>
      </c>
      <c r="C13" s="12" t="n">
        <v>94.1</v>
      </c>
      <c r="D13" s="12" t="n">
        <v>0.1</v>
      </c>
    </row>
  </sheetData>
  <hyperlinks>
    <hyperlink ref="A9" r:id="rId1h"/>
  </hyperlinks>
  <pageMargins left="0.7" right="0.7" top="0.75" bottom="0.75" header="0.3" footer="0.3"/>
  <pageSetup paperSize="9" orientation="portrait" horizontalDpi="300" verticalDpi="300" r:id="rId2"/>
  <tableParts count="1">
    <tablePart r:id="rId15"/>
  </tablePar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16.71" hidden="0" customWidth="1"/>
    <col min="2" max="2" width="32.71" hidden="0" customWidth="1"/>
  </cols>
  <sheetData>
    <row r="1">
      <c r="A1" s="4" t="s">
        <v>219</v>
      </c>
    </row>
    <row r="2">
      <c r="A2" t="s">
        <v>4</v>
      </c>
    </row>
    <row r="3">
      <c r="A3" t="s">
        <v>103</v>
      </c>
    </row>
    <row r="4">
      <c r="A4" s="9" t="s">
        <v>198</v>
      </c>
    </row>
    <row r="5">
      <c r="A5" t="s">
        <v>221</v>
      </c>
    </row>
    <row r="6">
      <c r="A6" t="s">
        <v>116</v>
      </c>
    </row>
    <row r="7">
      <c r="A7" s="7" t="str">
        <f>=HYPERLINK("#'Notes'!A1", "The following notes apply to this table: none")</f>
      </c>
    </row>
    <row r="8">
      <c r="A8" s="7" t="str">
        <f>=HYPERLINK("#'Contents'!A1", "Back to Contents")</f>
      </c>
    </row>
    <row r="9">
      <c r="A9" s="7" t="s">
        <v>220</v>
      </c>
    </row>
    <row r="10">
      <c r="A10" s="11" t="s">
        <v>222</v>
      </c>
      <c r="B10" s="11" t="s">
        <v>223</v>
      </c>
    </row>
    <row r="11">
      <c r="A11" s="10" t="n">
        <v>2013</v>
      </c>
      <c r="B11" s="10" t="n">
        <v>0.27</v>
      </c>
    </row>
    <row r="12">
      <c r="A12" s="10" t="n">
        <v>2014</v>
      </c>
      <c r="B12" s="10" t="n">
        <v>0.69</v>
      </c>
    </row>
    <row r="13">
      <c r="A13" s="10" t="n">
        <v>2015</v>
      </c>
      <c r="B13" s="10" t="n">
        <v>6.26</v>
      </c>
    </row>
    <row r="14">
      <c r="A14" s="10" t="n">
        <v>2016</v>
      </c>
      <c r="B14" s="10" t="n">
        <v>9.07</v>
      </c>
    </row>
    <row r="15">
      <c r="A15" s="10" t="n">
        <v>2017</v>
      </c>
      <c r="B15" s="10" t="n">
        <v>9.52</v>
      </c>
    </row>
    <row r="16">
      <c r="A16" s="10" t="n">
        <v>2018</v>
      </c>
      <c r="B16" s="10" t="n">
        <v>13.18</v>
      </c>
    </row>
    <row r="17">
      <c r="A17" s="10" t="n">
        <v>2019</v>
      </c>
      <c r="B17" s="10" t="n">
        <v>18.99</v>
      </c>
    </row>
    <row r="18">
      <c r="A18" s="10" t="n">
        <v>2020</v>
      </c>
      <c r="B18" s="10" t="n">
        <v>24.99</v>
      </c>
    </row>
    <row r="19">
      <c r="A19" s="10" t="n">
        <v>2021</v>
      </c>
      <c r="B19" s="10" t="n">
        <v>30.65</v>
      </c>
    </row>
    <row r="20">
      <c r="A20" s="10" t="n">
        <v>2022</v>
      </c>
      <c r="B20" s="10" t="n">
        <v>36.28</v>
      </c>
    </row>
    <row r="21">
      <c r="A21" s="12" t="n">
        <v>2023</v>
      </c>
      <c r="B21" s="12" t="n">
        <v>43.79</v>
      </c>
    </row>
  </sheetData>
  <hyperlinks>
    <hyperlink ref="A9" r:id="rId1h"/>
  </hyperlinks>
  <pageMargins left="0.7" right="0.7" top="0.75" bottom="0.75" header="0.3" footer="0.3"/>
  <pageSetup paperSize="9" orientation="portrait" horizontalDpi="300" verticalDpi="300" r:id="rId2"/>
  <tableParts count="1">
    <tablePart r:id="rId16"/>
  </tablePart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16.71" hidden="0" customWidth="1"/>
    <col min="2" max="2" width="16.71" hidden="0" customWidth="1"/>
    <col min="3" max="3" width="16.71" hidden="0" customWidth="1"/>
    <col min="4" max="4" width="32.71" hidden="0" customWidth="1"/>
    <col min="5" max="5" width="32.71" hidden="0" customWidth="1"/>
  </cols>
  <sheetData>
    <row r="1">
      <c r="A1" s="4" t="s">
        <v>224</v>
      </c>
    </row>
    <row r="2">
      <c r="A2" t="s">
        <v>4</v>
      </c>
    </row>
    <row r="3">
      <c r="A3" t="s">
        <v>103</v>
      </c>
    </row>
    <row r="4">
      <c r="A4" s="9" t="s">
        <v>226</v>
      </c>
    </row>
    <row r="5">
      <c r="A5" t="s">
        <v>227</v>
      </c>
    </row>
    <row r="6">
      <c r="A6" t="s">
        <v>116</v>
      </c>
    </row>
    <row r="7">
      <c r="A7" s="7" t="str">
        <f>=HYPERLINK("#'Notes'!A1", "The following notes apply to this table: [Note 6]")</f>
      </c>
    </row>
    <row r="8">
      <c r="A8" s="7" t="str">
        <f>=HYPERLINK("#'Contents'!A1", "Back to Contents")</f>
      </c>
    </row>
    <row r="9">
      <c r="A9" s="7" t="s">
        <v>225</v>
      </c>
    </row>
    <row r="10">
      <c r="A10" s="11" t="s">
        <v>109</v>
      </c>
      <c r="B10" s="11" t="s">
        <v>229</v>
      </c>
      <c r="C10" s="11" t="s">
        <v>230</v>
      </c>
      <c r="D10" s="11" t="s">
        <v>231</v>
      </c>
      <c r="E10" s="11" t="s">
        <v>232</v>
      </c>
    </row>
    <row r="11">
      <c r="A11" s="10" t="n">
        <v>2011</v>
      </c>
      <c r="B11" s="10" t="n">
        <v>11.96</v>
      </c>
      <c r="C11" s="10" t="n">
        <v>2.61</v>
      </c>
      <c r="D11" s="10" t="n">
        <v>4.16</v>
      </c>
      <c r="E11" s="10" t="n">
        <v>5.2</v>
      </c>
    </row>
    <row r="12">
      <c r="A12" s="10" t="n">
        <v>2012</v>
      </c>
      <c r="B12" s="10" t="n">
        <v>10.06</v>
      </c>
      <c r="C12" s="10" t="n">
        <v>2.5</v>
      </c>
      <c r="D12" s="10" t="n">
        <v>3.76</v>
      </c>
      <c r="E12" s="10" t="n">
        <v>3.8</v>
      </c>
    </row>
    <row r="13">
      <c r="A13" s="10" t="n">
        <v>2013</v>
      </c>
      <c r="B13" s="10" t="n">
        <v>11.06</v>
      </c>
      <c r="C13" s="10" t="n">
        <v>2.41</v>
      </c>
      <c r="D13" s="10" t="n">
        <v>3.86</v>
      </c>
      <c r="E13" s="10" t="n">
        <v>4.79</v>
      </c>
    </row>
    <row r="14">
      <c r="A14" s="10" t="n">
        <v>2014</v>
      </c>
      <c r="B14" s="10" t="n">
        <v>10</v>
      </c>
      <c r="C14" s="10" t="n">
        <v>2.46</v>
      </c>
      <c r="D14" s="10" t="n">
        <v>3.37</v>
      </c>
      <c r="E14" s="10" t="n">
        <v>4.17</v>
      </c>
    </row>
    <row r="15">
      <c r="A15" s="10" t="n">
        <v>2015</v>
      </c>
      <c r="B15" s="10" t="n">
        <v>11.28</v>
      </c>
      <c r="C15" s="10" t="n">
        <v>2.47</v>
      </c>
      <c r="D15" s="10" t="n">
        <v>3.71</v>
      </c>
      <c r="E15" s="10" t="n">
        <v>5.09</v>
      </c>
    </row>
    <row r="16">
      <c r="A16" s="10" t="n">
        <v>2016</v>
      </c>
      <c r="B16" s="10" t="n">
        <v>10.68</v>
      </c>
      <c r="C16" s="10" t="n">
        <v>2.5</v>
      </c>
      <c r="D16" s="10" t="n">
        <v>3.15</v>
      </c>
      <c r="E16" s="10" t="n">
        <v>5.03</v>
      </c>
    </row>
    <row r="17">
      <c r="A17" s="10" t="n">
        <v>2017</v>
      </c>
      <c r="B17" s="10" t="n">
        <v>11.45</v>
      </c>
      <c r="C17" s="10" t="n">
        <v>2.46</v>
      </c>
      <c r="D17" s="10" t="n">
        <v>3.4</v>
      </c>
      <c r="E17" s="10" t="n">
        <v>5.59</v>
      </c>
    </row>
    <row r="18">
      <c r="A18" s="10" t="n">
        <v>2018</v>
      </c>
      <c r="B18" s="10" t="n">
        <v>11.45</v>
      </c>
      <c r="C18" s="10" t="n">
        <v>2.41</v>
      </c>
      <c r="D18" s="10" t="n">
        <v>3.24</v>
      </c>
      <c r="E18" s="10" t="n">
        <v>5.81</v>
      </c>
    </row>
    <row r="19">
      <c r="A19" s="10" t="n">
        <v>2019</v>
      </c>
      <c r="B19" s="10"/>
      <c r="C19" s="10" t="n">
        <v>2.42</v>
      </c>
      <c r="D19" s="10"/>
      <c r="E19" s="10"/>
    </row>
    <row r="20">
      <c r="A20" s="10" t="n">
        <v>2020</v>
      </c>
      <c r="B20" s="10"/>
      <c r="C20" s="10" t="n">
        <v>2.43</v>
      </c>
      <c r="D20" s="10"/>
      <c r="E20" s="10"/>
    </row>
    <row r="21">
      <c r="A21" s="12" t="n">
        <v>2021</v>
      </c>
      <c r="B21" s="12" t="n">
        <v>9.58</v>
      </c>
      <c r="C21" s="12" t="n">
        <v>2.48</v>
      </c>
      <c r="D21" s="12" t="n">
        <v>3.09</v>
      </c>
      <c r="E21" s="12" t="n">
        <v>4.01</v>
      </c>
    </row>
  </sheetData>
  <hyperlinks>
    <hyperlink ref="A9" r:id="rId1h"/>
  </hyperlinks>
  <pageMargins left="0.7" right="0.7" top="0.75" bottom="0.75" header="0.3" footer="0.3"/>
  <pageSetup paperSize="9" orientation="portrait" horizontalDpi="300" verticalDpi="300" r:id="rId2"/>
  <tableParts count="1">
    <tablePart r:id="rId17"/>
  </tablePart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16.71" hidden="0" customWidth="1"/>
    <col min="2" max="2" width="32.71" hidden="0" customWidth="1"/>
  </cols>
  <sheetData>
    <row r="1">
      <c r="A1" s="4" t="s">
        <v>233</v>
      </c>
    </row>
    <row r="2">
      <c r="A2" t="s">
        <v>4</v>
      </c>
    </row>
    <row r="3">
      <c r="A3" t="s">
        <v>103</v>
      </c>
    </row>
    <row r="4">
      <c r="A4" s="9" t="s">
        <v>226</v>
      </c>
    </row>
    <row r="5">
      <c r="A5" t="s">
        <v>152</v>
      </c>
    </row>
    <row r="6">
      <c r="A6" t="s">
        <v>116</v>
      </c>
    </row>
    <row r="7">
      <c r="A7" s="7" t="str">
        <f>=HYPERLINK("#'Notes'!A1", "The following notes apply to this table: none")</f>
      </c>
    </row>
    <row r="8">
      <c r="A8" s="7" t="str">
        <f>=HYPERLINK("#'Contents'!A1", "Back to Contents")</f>
      </c>
    </row>
    <row r="9">
      <c r="A9" s="7" t="s">
        <v>234</v>
      </c>
    </row>
    <row r="10">
      <c r="A10" s="11" t="s">
        <v>109</v>
      </c>
      <c r="B10" s="11" t="s">
        <v>235</v>
      </c>
    </row>
    <row r="11">
      <c r="A11" s="10" t="n">
        <v>2011</v>
      </c>
      <c r="B11" s="10" t="n">
        <v>15.2</v>
      </c>
    </row>
    <row r="12">
      <c r="A12" s="10" t="n">
        <v>2012</v>
      </c>
      <c r="B12" s="10" t="n">
        <v>13.04</v>
      </c>
    </row>
    <row r="13">
      <c r="A13" s="10" t="n">
        <v>2013</v>
      </c>
      <c r="B13" s="10" t="n">
        <v>12.36</v>
      </c>
    </row>
    <row r="14">
      <c r="A14" s="10" t="n">
        <v>2014</v>
      </c>
      <c r="B14" s="10" t="n">
        <v>11.66</v>
      </c>
    </row>
    <row r="15">
      <c r="A15" s="10" t="n">
        <v>2015</v>
      </c>
      <c r="B15" s="10" t="n">
        <v>11.09</v>
      </c>
    </row>
    <row r="16">
      <c r="A16" s="10" t="n">
        <v>2016</v>
      </c>
      <c r="B16" s="10" t="n">
        <v>11.02</v>
      </c>
    </row>
    <row r="17">
      <c r="A17" s="10" t="n">
        <v>2017</v>
      </c>
      <c r="B17" s="10" t="n">
        <v>11.93</v>
      </c>
    </row>
    <row r="18">
      <c r="A18" s="12" t="n">
        <v>2018</v>
      </c>
      <c r="B18" s="12" t="n">
        <v>10.58</v>
      </c>
    </row>
  </sheetData>
  <hyperlinks>
    <hyperlink ref="A9" r:id="rId1h"/>
  </hyperlinks>
  <pageMargins left="0.7" right="0.7" top="0.75" bottom="0.75" header="0.3" footer="0.3"/>
  <pageSetup paperSize="9" orientation="portrait" horizontalDpi="300" verticalDpi="300" r:id="rId2"/>
  <tableParts count="1">
    <tablePart r:id="rId18"/>
  </tablePart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16.71" hidden="0" customWidth="1"/>
    <col min="2" max="2" width="16.71" hidden="0" customWidth="1"/>
  </cols>
  <sheetData>
    <row r="1">
      <c r="A1" s="4" t="s">
        <v>236</v>
      </c>
    </row>
    <row r="2">
      <c r="A2" t="s">
        <v>4</v>
      </c>
    </row>
    <row r="3">
      <c r="A3" t="s">
        <v>103</v>
      </c>
    </row>
    <row r="4">
      <c r="A4" s="9" t="s">
        <v>226</v>
      </c>
    </row>
    <row r="5">
      <c r="A5" t="s">
        <v>237</v>
      </c>
    </row>
    <row r="6">
      <c r="A6" t="s">
        <v>116</v>
      </c>
    </row>
    <row r="7">
      <c r="A7" s="7" t="str">
        <f>=HYPERLINK("#'Notes'!A1", "The following notes apply to this table: none")</f>
      </c>
    </row>
    <row r="8">
      <c r="A8" s="7" t="str">
        <f>=HYPERLINK("#'Contents'!A1", "Back to Contents")</f>
      </c>
    </row>
    <row r="9">
      <c r="A9" s="7" t="s">
        <v>234</v>
      </c>
    </row>
    <row r="10">
      <c r="A10" s="11" t="s">
        <v>109</v>
      </c>
      <c r="B10" s="11" t="s">
        <v>238</v>
      </c>
    </row>
    <row r="11">
      <c r="A11" s="10" t="n">
        <v>2011</v>
      </c>
      <c r="B11" s="10" t="n">
        <v>20.2</v>
      </c>
    </row>
    <row r="12">
      <c r="A12" s="10" t="n">
        <v>2012</v>
      </c>
      <c r="B12" s="10" t="n">
        <v>22.6</v>
      </c>
    </row>
    <row r="13">
      <c r="A13" s="10" t="n">
        <v>2013</v>
      </c>
      <c r="B13" s="10" t="n">
        <v>12.5</v>
      </c>
    </row>
    <row r="14">
      <c r="A14" s="10" t="n">
        <v>2014</v>
      </c>
      <c r="B14" s="10" t="n">
        <v>16.7</v>
      </c>
    </row>
    <row r="15">
      <c r="A15" s="10" t="n">
        <v>2015</v>
      </c>
      <c r="B15" s="10" t="n">
        <v>16.9</v>
      </c>
    </row>
    <row r="16">
      <c r="A16" s="10" t="n">
        <v>2016</v>
      </c>
      <c r="B16" s="10" t="n">
        <v>23.7</v>
      </c>
    </row>
    <row r="17">
      <c r="A17" s="10" t="n">
        <v>2017</v>
      </c>
      <c r="B17" s="10" t="n">
        <v>18.4</v>
      </c>
    </row>
    <row r="18">
      <c r="A18" s="12" t="n">
        <v>2018</v>
      </c>
      <c r="B18" s="12" t="n">
        <v>19.3</v>
      </c>
    </row>
  </sheetData>
  <hyperlinks>
    <hyperlink ref="A9" r:id="rId1h"/>
  </hyperlinks>
  <pageMargins left="0.7" right="0.7" top="0.75" bottom="0.75" header="0.3" footer="0.3"/>
  <pageSetup paperSize="9" orientation="portrait" horizontalDpi="300" verticalDpi="300" r:id="rId2"/>
  <tableParts count="1">
    <tablePart r:id="rId19"/>
  </tablePart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16.71" hidden="0" customWidth="1"/>
    <col min="2" max="2" width="32.71" hidden="0" customWidth="1"/>
  </cols>
  <sheetData>
    <row r="1">
      <c r="A1" s="4" t="s">
        <v>239</v>
      </c>
    </row>
    <row r="2">
      <c r="A2" t="s">
        <v>4</v>
      </c>
    </row>
    <row r="3">
      <c r="A3" t="s">
        <v>103</v>
      </c>
    </row>
    <row r="4">
      <c r="A4" s="9" t="s">
        <v>241</v>
      </c>
    </row>
    <row r="5">
      <c r="A5" t="s">
        <v>242</v>
      </c>
    </row>
    <row r="6">
      <c r="A6" t="s">
        <v>116</v>
      </c>
    </row>
    <row r="7">
      <c r="A7" s="7" t="str">
        <f>=HYPERLINK("#'Notes'!A1", "The following notes apply to this table: none")</f>
      </c>
    </row>
    <row r="8">
      <c r="A8" s="7" t="str">
        <f>=HYPERLINK("#'Contents'!A1", "Back to Contents")</f>
      </c>
    </row>
    <row r="9">
      <c r="A9" s="7" t="s">
        <v>240</v>
      </c>
    </row>
    <row r="10">
      <c r="A10" s="11" t="s">
        <v>109</v>
      </c>
      <c r="B10" s="11" t="s">
        <v>243</v>
      </c>
    </row>
    <row r="11">
      <c r="A11" s="10" t="n">
        <v>1998</v>
      </c>
      <c r="B11" s="10" t="n">
        <v>-286.48</v>
      </c>
    </row>
    <row r="12">
      <c r="A12" s="10" t="n">
        <v>1999</v>
      </c>
      <c r="B12" s="10" t="n">
        <v>-690.72</v>
      </c>
    </row>
    <row r="13">
      <c r="A13" s="10" t="n">
        <v>2000</v>
      </c>
      <c r="B13" s="10" t="n">
        <v>-433.52</v>
      </c>
    </row>
    <row r="14">
      <c r="A14" s="10" t="n">
        <v>2001</v>
      </c>
      <c r="B14" s="10" t="n">
        <v>-499.56</v>
      </c>
    </row>
    <row r="15">
      <c r="A15" s="10" t="n">
        <v>2002</v>
      </c>
      <c r="B15" s="10" t="n">
        <v>-380.44</v>
      </c>
    </row>
    <row r="16">
      <c r="A16" s="10" t="n">
        <v>2003</v>
      </c>
      <c r="B16" s="10" t="n">
        <v>362.53</v>
      </c>
    </row>
    <row r="17">
      <c r="A17" s="10" t="n">
        <v>2004</v>
      </c>
      <c r="B17" s="10" t="n">
        <v>473.85</v>
      </c>
    </row>
    <row r="18">
      <c r="A18" s="10" t="n">
        <v>2005</v>
      </c>
      <c r="B18" s="10" t="n">
        <v>195.54</v>
      </c>
    </row>
    <row r="19">
      <c r="A19" s="10" t="n">
        <v>2006</v>
      </c>
      <c r="B19" s="10" t="n">
        <v>429.68</v>
      </c>
    </row>
    <row r="20">
      <c r="A20" s="10" t="n">
        <v>2007</v>
      </c>
      <c r="B20" s="10" t="n">
        <v>737.36</v>
      </c>
    </row>
    <row r="21">
      <c r="A21" s="10" t="n">
        <v>2008</v>
      </c>
      <c r="B21" s="10" t="n">
        <v>843.51</v>
      </c>
    </row>
    <row r="22">
      <c r="A22" s="10" t="n">
        <v>2009</v>
      </c>
      <c r="B22" s="10" t="n">
        <v>666.07</v>
      </c>
    </row>
    <row r="23">
      <c r="A23" s="10" t="n">
        <v>2010</v>
      </c>
      <c r="B23" s="10" t="n">
        <v>1117.85</v>
      </c>
    </row>
    <row r="24">
      <c r="A24" s="10" t="n">
        <v>2011</v>
      </c>
      <c r="B24" s="10" t="n">
        <v>3467.53</v>
      </c>
    </row>
    <row r="25">
      <c r="A25" s="10" t="n">
        <v>2012</v>
      </c>
      <c r="B25" s="10" t="n">
        <v>3339.46</v>
      </c>
    </row>
    <row r="26">
      <c r="A26" s="10" t="n">
        <v>2013</v>
      </c>
      <c r="B26" s="10" t="n">
        <v>3280.79</v>
      </c>
    </row>
    <row r="27">
      <c r="A27" s="10" t="n">
        <v>2014</v>
      </c>
      <c r="B27" s="10" t="n">
        <v>3587.6</v>
      </c>
    </row>
    <row r="28">
      <c r="A28" s="10" t="n">
        <v>2015</v>
      </c>
      <c r="B28" s="10" t="n">
        <v>3177.81</v>
      </c>
    </row>
    <row r="29">
      <c r="A29" s="10" t="n">
        <v>2016</v>
      </c>
      <c r="B29" s="10" t="n">
        <v>4406.02</v>
      </c>
    </row>
    <row r="30">
      <c r="A30" s="10" t="n">
        <v>2017</v>
      </c>
      <c r="B30" s="10" t="n">
        <v>3708.37</v>
      </c>
    </row>
    <row r="31">
      <c r="A31" s="10" t="n">
        <v>2018</v>
      </c>
      <c r="B31" s="10" t="n">
        <v>3363.88</v>
      </c>
    </row>
    <row r="32">
      <c r="A32" s="12" t="n">
        <v>2019</v>
      </c>
      <c r="B32" s="12" t="n">
        <v>3534.83</v>
      </c>
    </row>
  </sheetData>
  <hyperlinks>
    <hyperlink ref="A9" r:id="rId1h"/>
  </hyperlinks>
  <pageMargins left="0.7" right="0.7" top="0.75" bottom="0.75" header="0.3" footer="0.3"/>
  <pageSetup paperSize="9" orientation="portrait" horizontalDpi="300" verticalDpi="300" r:id="rId2"/>
  <tableParts count="1">
    <tablePart r:id="rId20"/>
  </tablePart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16.71" hidden="0" customWidth="1"/>
    <col min="2" max="2" width="16.71" hidden="0" customWidth="1"/>
  </cols>
  <sheetData>
    <row r="1">
      <c r="A1" s="4" t="s">
        <v>244</v>
      </c>
    </row>
    <row r="2">
      <c r="A2" t="s">
        <v>4</v>
      </c>
    </row>
    <row r="3">
      <c r="A3" t="s">
        <v>103</v>
      </c>
    </row>
    <row r="4">
      <c r="A4" s="9" t="s">
        <v>241</v>
      </c>
    </row>
    <row r="5">
      <c r="A5" t="s">
        <v>242</v>
      </c>
    </row>
    <row r="6">
      <c r="A6" s="7" t="s">
        <v>245</v>
      </c>
    </row>
    <row r="7">
      <c r="A7" s="7" t="str">
        <f>=HYPERLINK("#'Notes'!A1", "The following notes apply to this table: [Note 7]")</f>
      </c>
    </row>
    <row r="8">
      <c r="A8" s="7" t="str">
        <f>=HYPERLINK("#'Contents'!A1", "Back to Contents")</f>
      </c>
    </row>
    <row r="9">
      <c r="A9" s="7" t="s">
        <v>220</v>
      </c>
    </row>
    <row r="10">
      <c r="A10" s="11" t="s">
        <v>109</v>
      </c>
      <c r="B10" s="11" t="s">
        <v>247</v>
      </c>
    </row>
    <row r="11">
      <c r="A11" s="10" t="n">
        <v>2000</v>
      </c>
      <c r="B11" s="10" t="n">
        <v>100</v>
      </c>
    </row>
    <row r="12">
      <c r="A12" s="10" t="n">
        <v>2001</v>
      </c>
      <c r="B12" s="10" t="n">
        <v>100.16</v>
      </c>
    </row>
    <row r="13">
      <c r="A13" s="10" t="n">
        <v>2002</v>
      </c>
      <c r="B13" s="10" t="n">
        <v>100.47</v>
      </c>
    </row>
    <row r="14">
      <c r="A14" s="10" t="n">
        <v>2003</v>
      </c>
      <c r="B14" s="10" t="n">
        <v>100.75</v>
      </c>
    </row>
    <row r="15">
      <c r="A15" s="10" t="n">
        <v>2004</v>
      </c>
      <c r="B15" s="10" t="n">
        <v>100.92</v>
      </c>
    </row>
    <row r="16">
      <c r="A16" s="10" t="n">
        <v>2005</v>
      </c>
      <c r="B16" s="10" t="n">
        <v>101.22</v>
      </c>
    </row>
    <row r="17">
      <c r="A17" s="10" t="n">
        <v>2006</v>
      </c>
      <c r="B17" s="10" t="n">
        <v>101.31</v>
      </c>
    </row>
    <row r="18">
      <c r="A18" s="10" t="n">
        <v>2007</v>
      </c>
      <c r="B18" s="10" t="n">
        <v>101.27</v>
      </c>
    </row>
    <row r="19">
      <c r="A19" s="10" t="n">
        <v>2008</v>
      </c>
      <c r="B19" s="10" t="n">
        <v>101.02</v>
      </c>
    </row>
    <row r="20">
      <c r="A20" s="10" t="n">
        <v>2009</v>
      </c>
      <c r="B20" s="10" t="n">
        <v>100.66</v>
      </c>
    </row>
    <row r="21">
      <c r="A21" s="10" t="n">
        <v>2010</v>
      </c>
      <c r="B21" s="10" t="n">
        <v>100.01</v>
      </c>
    </row>
    <row r="22">
      <c r="A22" s="10" t="n">
        <v>2011</v>
      </c>
      <c r="B22" s="10" t="n">
        <v>99.56</v>
      </c>
    </row>
    <row r="23">
      <c r="A23" s="10" t="n">
        <v>2012</v>
      </c>
      <c r="B23" s="10" t="n">
        <v>99.33</v>
      </c>
    </row>
    <row r="24">
      <c r="A24" s="10" t="n">
        <v>2013</v>
      </c>
      <c r="B24" s="10" t="n">
        <v>99.57</v>
      </c>
    </row>
    <row r="25">
      <c r="A25" s="10" t="n">
        <v>2014</v>
      </c>
      <c r="B25" s="10" t="n">
        <v>100.06</v>
      </c>
    </row>
    <row r="26">
      <c r="A26" s="10" t="n">
        <v>2015</v>
      </c>
      <c r="B26" s="10" t="n">
        <v>100.86</v>
      </c>
    </row>
    <row r="27">
      <c r="A27" s="10" t="n">
        <v>2016</v>
      </c>
      <c r="B27" s="10" t="n">
        <v>101.5</v>
      </c>
    </row>
    <row r="28">
      <c r="A28" s="10" t="n">
        <v>2017</v>
      </c>
      <c r="B28" s="10" t="n">
        <v>102.16</v>
      </c>
    </row>
    <row r="29">
      <c r="A29" s="10" t="n">
        <v>2018</v>
      </c>
      <c r="B29" s="10" t="n">
        <v>102.46</v>
      </c>
    </row>
    <row r="30">
      <c r="A30" s="10" t="n">
        <v>2019</v>
      </c>
      <c r="B30" s="10" t="n">
        <v>102.58</v>
      </c>
    </row>
    <row r="31">
      <c r="A31" s="10" t="n">
        <v>2020</v>
      </c>
      <c r="B31" s="10" t="n">
        <v>102.65</v>
      </c>
    </row>
    <row r="32">
      <c r="A32" s="12" t="n">
        <v>2021</v>
      </c>
      <c r="B32" s="12" t="n">
        <v>102.66</v>
      </c>
    </row>
  </sheetData>
  <hyperlinks>
    <hyperlink ref="A9" r:id="rId1h"/>
    <hyperlink ref="A6" r:id="rId2h"/>
  </hyperlinks>
  <pageMargins left="0.7" right="0.7" top="0.75" bottom="0.75" header="0.3" footer="0.3"/>
  <pageSetup paperSize="9" orientation="portrait" horizontalDpi="300" verticalDpi="300" r:id="rId2"/>
  <tableParts count="1">
    <tablePart r:id="rId2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16.71" hidden="0" customWidth="1"/>
    <col min="2" max="2" width="32.71" hidden="0" customWidth="1"/>
  </cols>
  <sheetData>
    <row r="1">
      <c r="A1" s="4" t="s">
        <v>248</v>
      </c>
    </row>
    <row r="2">
      <c r="A2" t="s">
        <v>4</v>
      </c>
    </row>
    <row r="3">
      <c r="A3" t="s">
        <v>103</v>
      </c>
    </row>
    <row r="4">
      <c r="A4" s="9" t="s">
        <v>250</v>
      </c>
    </row>
    <row r="5">
      <c r="A5" t="s">
        <v>251</v>
      </c>
    </row>
    <row r="6">
      <c r="A6" s="7" t="s">
        <v>252</v>
      </c>
    </row>
    <row r="7">
      <c r="A7" s="7" t="str">
        <f>=HYPERLINK("#'Notes'!A1", "The following notes apply to this table: none")</f>
      </c>
    </row>
    <row r="8">
      <c r="A8" s="7" t="str">
        <f>=HYPERLINK("#'Contents'!A1", "Back to Contents")</f>
      </c>
    </row>
    <row r="9">
      <c r="A9" s="7" t="s">
        <v>249</v>
      </c>
    </row>
    <row r="10">
      <c r="A10" s="11" t="s">
        <v>109</v>
      </c>
      <c r="B10" s="11" t="s">
        <v>253</v>
      </c>
    </row>
    <row r="11">
      <c r="A11" s="10" t="n">
        <v>2006</v>
      </c>
      <c r="B11" s="10" t="n">
        <v>44</v>
      </c>
    </row>
    <row r="12">
      <c r="A12" s="10" t="n">
        <v>2007</v>
      </c>
      <c r="B12" s="10" t="n">
        <v>44</v>
      </c>
    </row>
    <row r="13">
      <c r="A13" s="10" t="n">
        <v>2008</v>
      </c>
      <c r="B13" s="10" t="n">
        <v>47</v>
      </c>
    </row>
    <row r="14">
      <c r="A14" s="10" t="n">
        <v>2009</v>
      </c>
      <c r="B14" s="10" t="n">
        <v>46</v>
      </c>
    </row>
    <row r="15">
      <c r="A15" s="10" t="n">
        <v>2010</v>
      </c>
      <c r="B15" s="10" t="n">
        <v>48</v>
      </c>
    </row>
    <row r="16">
      <c r="A16" s="10" t="n">
        <v>2011</v>
      </c>
      <c r="B16" s="10" t="n">
        <v>46</v>
      </c>
    </row>
    <row r="17">
      <c r="A17" s="10" t="n">
        <v>2012</v>
      </c>
      <c r="B17" s="10" t="n">
        <v>42</v>
      </c>
    </row>
    <row r="18">
      <c r="A18" s="10" t="n">
        <v>2013</v>
      </c>
      <c r="B18" s="10" t="n">
        <v>46.2</v>
      </c>
    </row>
    <row r="19">
      <c r="A19" s="10" t="n">
        <v>2014</v>
      </c>
      <c r="B19" s="10" t="n">
        <v>48.4</v>
      </c>
    </row>
    <row r="20">
      <c r="A20" s="10" t="n">
        <v>2015</v>
      </c>
      <c r="B20" s="10" t="n">
        <v>48.6</v>
      </c>
    </row>
    <row r="21">
      <c r="A21" s="10" t="n">
        <v>2016</v>
      </c>
      <c r="B21" s="10" t="n">
        <v>48.5</v>
      </c>
    </row>
    <row r="22">
      <c r="A22" s="10" t="n">
        <v>2017</v>
      </c>
      <c r="B22" s="10" t="n">
        <v>52.4</v>
      </c>
    </row>
    <row r="23">
      <c r="A23" s="10" t="n">
        <v>2018</v>
      </c>
      <c r="B23" s="10" t="n">
        <v>58.9</v>
      </c>
    </row>
    <row r="24">
      <c r="A24" s="10" t="n">
        <v>2019</v>
      </c>
      <c r="B24" s="10" t="n">
        <v>56</v>
      </c>
    </row>
    <row r="25">
      <c r="A25" s="10" t="n">
        <v>2020</v>
      </c>
      <c r="B25" s="10"/>
    </row>
    <row r="26">
      <c r="A26" s="10" t="n">
        <v>2021</v>
      </c>
      <c r="B26" s="10"/>
    </row>
    <row r="27">
      <c r="A27" s="12" t="n">
        <v>2022</v>
      </c>
      <c r="B27" s="12" t="n">
        <v>70.2</v>
      </c>
    </row>
  </sheetData>
  <hyperlinks>
    <hyperlink ref="A9" r:id="rId1h"/>
    <hyperlink ref="A6" r:id="rId2h"/>
  </hyperlinks>
  <pageMargins left="0.7" right="0.7" top="0.75" bottom="0.75" header="0.3" footer="0.3"/>
  <pageSetup paperSize="9" orientation="portrait" horizontalDpi="300" verticalDpi="300" r:id="rId2"/>
  <tableParts count="1">
    <tablePart r:id="rId2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16.71" hidden="0" customWidth="1"/>
    <col min="2" max="2" width="32.71" hidden="0" customWidth="1"/>
  </cols>
  <sheetData>
    <row r="1">
      <c r="A1" s="4" t="s">
        <v>254</v>
      </c>
    </row>
    <row r="2">
      <c r="A2" t="s">
        <v>4</v>
      </c>
    </row>
    <row r="3">
      <c r="A3" t="s">
        <v>103</v>
      </c>
    </row>
    <row r="4">
      <c r="A4" s="9" t="s">
        <v>250</v>
      </c>
    </row>
    <row r="5">
      <c r="A5" t="s">
        <v>251</v>
      </c>
    </row>
    <row r="6">
      <c r="A6" s="7" t="s">
        <v>255</v>
      </c>
    </row>
    <row r="7">
      <c r="A7" s="7" t="str">
        <f>=HYPERLINK("#'Notes'!A1", "The following notes apply to this table: none")</f>
      </c>
    </row>
    <row r="8">
      <c r="A8" s="7" t="str">
        <f>=HYPERLINK("#'Contents'!A1", "Back to Contents")</f>
      </c>
    </row>
    <row r="9">
      <c r="A9" s="7" t="s">
        <v>249</v>
      </c>
    </row>
    <row r="10">
      <c r="A10" s="11" t="s">
        <v>109</v>
      </c>
      <c r="B10" s="11" t="s">
        <v>256</v>
      </c>
    </row>
    <row r="11">
      <c r="A11" s="10" t="n">
        <v>2013</v>
      </c>
      <c r="B11" s="10" t="n">
        <v>67.6</v>
      </c>
    </row>
    <row r="12">
      <c r="A12" s="10" t="n">
        <v>2014</v>
      </c>
      <c r="B12" s="10" t="n">
        <v>68.6</v>
      </c>
    </row>
    <row r="13">
      <c r="A13" s="10" t="n">
        <v>2015</v>
      </c>
      <c r="B13" s="10" t="n">
        <v>67.2</v>
      </c>
    </row>
    <row r="14">
      <c r="A14" s="10" t="n">
        <v>2016</v>
      </c>
      <c r="B14" s="10" t="n">
        <v>65.4</v>
      </c>
    </row>
    <row r="15">
      <c r="A15" s="10" t="n">
        <v>2017</v>
      </c>
      <c r="B15" s="10" t="n">
        <v>64.7</v>
      </c>
    </row>
    <row r="16">
      <c r="A16" s="10" t="n">
        <v>2018</v>
      </c>
      <c r="B16" s="10" t="n">
        <v>65.3</v>
      </c>
    </row>
    <row r="17">
      <c r="A17" s="10" t="n">
        <v>2019</v>
      </c>
      <c r="B17" s="10" t="n">
        <v>65.6</v>
      </c>
    </row>
    <row r="18">
      <c r="A18" s="10" t="n">
        <v>2020</v>
      </c>
      <c r="B18" s="10"/>
    </row>
    <row r="19">
      <c r="A19" s="10" t="n">
        <v>2021</v>
      </c>
      <c r="B19" s="10"/>
    </row>
    <row r="20">
      <c r="A20" s="12" t="n">
        <v>2022</v>
      </c>
      <c r="B20" s="12" t="n">
        <v>69.6</v>
      </c>
    </row>
  </sheetData>
  <hyperlinks>
    <hyperlink ref="A9" r:id="rId1h"/>
    <hyperlink ref="A6" r:id="rId2h"/>
  </hyperlinks>
  <pageMargins left="0.7" right="0.7" top="0.75" bottom="0.75" header="0.3" footer="0.3"/>
  <pageSetup paperSize="9" orientation="portrait" horizontalDpi="300" verticalDpi="300" r:id="rId2"/>
  <tableParts count="1">
    <tablePart r:id="rId23"/>
  </tableParts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16.71" hidden="0" customWidth="1"/>
    <col min="2" max="2" width="16.71" hidden="0" customWidth="1"/>
    <col min="3" max="3" width="16.71" hidden="0" customWidth="1"/>
  </cols>
  <sheetData>
    <row r="1">
      <c r="A1" s="4" t="s">
        <v>257</v>
      </c>
    </row>
    <row r="2">
      <c r="A2" t="s">
        <v>4</v>
      </c>
    </row>
    <row r="3">
      <c r="A3" t="s">
        <v>103</v>
      </c>
    </row>
    <row r="4">
      <c r="A4" s="9" t="s">
        <v>250</v>
      </c>
    </row>
    <row r="5">
      <c r="A5" t="s">
        <v>152</v>
      </c>
    </row>
    <row r="6">
      <c r="A6" s="7" t="s">
        <v>259</v>
      </c>
    </row>
    <row r="7">
      <c r="A7" s="7" t="str">
        <f>=HYPERLINK("#'Notes'!A1", "The following notes apply to this table: [Note 8]")</f>
      </c>
    </row>
    <row r="8">
      <c r="A8" s="7" t="str">
        <f>=HYPERLINK("#'Contents'!A1", "Back to Contents")</f>
      </c>
    </row>
    <row r="9">
      <c r="A9" s="7" t="s">
        <v>258</v>
      </c>
    </row>
    <row r="10">
      <c r="A10" s="11" t="s">
        <v>109</v>
      </c>
      <c r="B10" s="11" t="s">
        <v>261</v>
      </c>
      <c r="C10" s="11" t="s">
        <v>262</v>
      </c>
    </row>
    <row r="11">
      <c r="A11" s="10" t="n">
        <v>2012</v>
      </c>
      <c r="B11" s="10" t="n">
        <v>48.5</v>
      </c>
      <c r="C11" s="10" t="n">
        <v>1.5</v>
      </c>
    </row>
    <row r="12">
      <c r="A12" s="10" t="n">
        <v>2013</v>
      </c>
      <c r="B12" s="10" t="n">
        <v>47.3</v>
      </c>
      <c r="C12" s="10" t="n">
        <v>1.2</v>
      </c>
    </row>
    <row r="13">
      <c r="A13" s="10" t="n">
        <v>2014</v>
      </c>
      <c r="B13" s="10" t="n">
        <v>51.3</v>
      </c>
      <c r="C13" s="10" t="n">
        <v>1.8</v>
      </c>
    </row>
    <row r="14">
      <c r="A14" s="10" t="n">
        <v>2015</v>
      </c>
      <c r="B14" s="10" t="n">
        <v>45.1</v>
      </c>
      <c r="C14" s="10" t="n">
        <v>1.5</v>
      </c>
    </row>
    <row r="15">
      <c r="A15" s="10" t="n">
        <v>2016</v>
      </c>
      <c r="B15" s="10" t="n">
        <v>47.8</v>
      </c>
      <c r="C15" s="10" t="n">
        <v>1.6</v>
      </c>
    </row>
    <row r="16">
      <c r="A16" s="10" t="n">
        <v>2017</v>
      </c>
      <c r="B16" s="10" t="n">
        <v>45.3</v>
      </c>
      <c r="C16" s="10" t="n">
        <v>1.8</v>
      </c>
    </row>
    <row r="17">
      <c r="A17" s="10" t="n">
        <v>2018</v>
      </c>
      <c r="B17" s="10" t="n">
        <v>43</v>
      </c>
      <c r="C17" s="10" t="n">
        <v>1.8</v>
      </c>
    </row>
    <row r="18">
      <c r="A18" s="12" t="n">
        <v>2019</v>
      </c>
      <c r="B18" s="12" t="n">
        <v>47.6</v>
      </c>
      <c r="C18" s="12" t="n">
        <v>1.7</v>
      </c>
    </row>
  </sheetData>
  <hyperlinks>
    <hyperlink ref="A9" r:id="rId1h"/>
    <hyperlink ref="A6" r:id="rId2h"/>
  </hyperlinks>
  <pageMargins left="0.7" right="0.7" top="0.75" bottom="0.75" header="0.3" footer="0.3"/>
  <pageSetup paperSize="9" orientation="portrait" horizontalDpi="300" verticalDpi="300" r:id="rId2"/>
  <tableParts count="1">
    <tablePart r:id="rId24"/>
  </tableParts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16.71" hidden="0" customWidth="1"/>
    <col min="2" max="2" width="16.71" hidden="0" customWidth="1"/>
    <col min="3" max="3" width="16.71" hidden="0" customWidth="1"/>
    <col min="4" max="4" width="16.71" hidden="0" customWidth="1"/>
    <col min="5" max="5" width="16.71" hidden="0" customWidth="1"/>
  </cols>
  <sheetData>
    <row r="1">
      <c r="A1" s="4" t="s">
        <v>263</v>
      </c>
    </row>
    <row r="2">
      <c r="A2" t="s">
        <v>4</v>
      </c>
    </row>
    <row r="3">
      <c r="A3" t="s">
        <v>103</v>
      </c>
    </row>
    <row r="4">
      <c r="A4" s="9" t="s">
        <v>264</v>
      </c>
    </row>
    <row r="5">
      <c r="A5" t="s">
        <v>265</v>
      </c>
    </row>
    <row r="6">
      <c r="A6" t="s">
        <v>116</v>
      </c>
    </row>
    <row r="7">
      <c r="A7" s="7" t="str">
        <f>=HYPERLINK("#'Notes'!A1", "The following notes apply to this table: [Note 6][Note 9]")</f>
      </c>
    </row>
    <row r="8">
      <c r="A8" s="7" t="str">
        <f>=HYPERLINK("#'Contents'!A1", "Back to Contents")</f>
      </c>
    </row>
    <row r="9">
      <c r="A9" s="7" t="s">
        <v>225</v>
      </c>
    </row>
    <row r="10">
      <c r="A10" s="11" t="s">
        <v>109</v>
      </c>
      <c r="B10" s="11" t="s">
        <v>267</v>
      </c>
      <c r="C10" s="11" t="s">
        <v>268</v>
      </c>
      <c r="D10" s="11" t="s">
        <v>269</v>
      </c>
      <c r="E10" s="11" t="s">
        <v>270</v>
      </c>
    </row>
    <row r="11">
      <c r="A11" s="10" t="n">
        <v>2014</v>
      </c>
      <c r="B11" s="10" t="n">
        <v>87.76</v>
      </c>
      <c r="C11" s="10" t="n">
        <v>99.06</v>
      </c>
      <c r="D11" s="10" t="n">
        <v>80.02</v>
      </c>
      <c r="E11" s="10" t="n">
        <v>70.66</v>
      </c>
    </row>
    <row r="12">
      <c r="A12" s="10" t="n">
        <v>2015</v>
      </c>
      <c r="B12" s="10" t="n">
        <v>89.65</v>
      </c>
      <c r="C12" s="10" t="n">
        <v>98.75</v>
      </c>
      <c r="D12" s="10" t="n">
        <v>84.5</v>
      </c>
      <c r="E12" s="10" t="n">
        <v>75.22</v>
      </c>
    </row>
    <row r="13">
      <c r="A13" s="10" t="n">
        <v>2016</v>
      </c>
      <c r="B13" s="10" t="n">
        <v>86.42</v>
      </c>
      <c r="C13" s="10" t="n">
        <v>96.65</v>
      </c>
      <c r="D13" s="10" t="n">
        <v>83.9</v>
      </c>
      <c r="E13" s="10" t="n">
        <v>50.03</v>
      </c>
    </row>
    <row r="14">
      <c r="A14" s="10" t="n">
        <v>2017</v>
      </c>
      <c r="B14" s="10" t="n">
        <v>86.15</v>
      </c>
      <c r="C14" s="10" t="n">
        <v>97.56</v>
      </c>
      <c r="D14" s="10" t="n">
        <v>83.07</v>
      </c>
      <c r="E14" s="10" t="n">
        <v>50.78</v>
      </c>
    </row>
    <row r="15">
      <c r="A15" s="10" t="n">
        <v>2018</v>
      </c>
      <c r="B15" s="10" t="n">
        <v>86.77</v>
      </c>
      <c r="C15" s="10" t="n">
        <v>96.94</v>
      </c>
      <c r="D15" s="10" t="n">
        <v>82.07</v>
      </c>
      <c r="E15" s="10" t="n">
        <v>69.49</v>
      </c>
    </row>
    <row r="16">
      <c r="A16" s="10" t="n">
        <v>2019</v>
      </c>
      <c r="B16" s="10"/>
      <c r="C16" s="10"/>
      <c r="D16" s="10"/>
      <c r="E16" s="10"/>
    </row>
    <row r="17">
      <c r="A17" s="10" t="n">
        <v>2020</v>
      </c>
      <c r="B17" s="10"/>
      <c r="C17" s="10"/>
      <c r="D17" s="10"/>
      <c r="E17" s="10"/>
    </row>
    <row r="18">
      <c r="A18" s="12" t="n">
        <v>2021</v>
      </c>
      <c r="B18" s="12" t="n">
        <v>87.73</v>
      </c>
      <c r="C18" s="12" t="n">
        <v>98.77</v>
      </c>
      <c r="D18" s="12" t="n">
        <v>81.25</v>
      </c>
      <c r="E18" s="12" t="n">
        <v>84.64</v>
      </c>
    </row>
  </sheetData>
  <hyperlinks>
    <hyperlink ref="A9" r:id="rId1h"/>
  </hyperlinks>
  <pageMargins left="0.7" right="0.7" top="0.75" bottom="0.75" header="0.3" footer="0.3"/>
  <pageSetup paperSize="9" orientation="portrait" horizontalDpi="300" verticalDpi="300" r:id="rId2"/>
  <tableParts count="1">
    <tablePart r:id="rId25"/>
  </tableParts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16.71" hidden="0" customWidth="1"/>
    <col min="2" max="2" width="16.71" hidden="0" customWidth="1"/>
    <col min="3" max="3" width="32.71" hidden="0" customWidth="1"/>
    <col min="4" max="4" width="16.71" hidden="0" customWidth="1"/>
  </cols>
  <sheetData>
    <row r="1">
      <c r="A1" s="4" t="s">
        <v>271</v>
      </c>
    </row>
    <row r="2">
      <c r="A2" t="s">
        <v>4</v>
      </c>
    </row>
    <row r="3">
      <c r="A3" t="s">
        <v>103</v>
      </c>
    </row>
    <row r="4">
      <c r="A4" s="9" t="s">
        <v>264</v>
      </c>
    </row>
    <row r="5">
      <c r="A5" t="s">
        <v>273</v>
      </c>
    </row>
    <row r="6">
      <c r="A6" s="7" t="s">
        <v>274</v>
      </c>
    </row>
    <row r="7">
      <c r="A7" s="7" t="str">
        <f>=HYPERLINK("#'Notes'!A1", "The following notes apply to this table: [Note 10][Note 11][Note 12]")</f>
      </c>
    </row>
    <row r="8">
      <c r="A8" s="7" t="str">
        <f>=HYPERLINK("#'Contents'!A1", "Back to Contents")</f>
      </c>
    </row>
    <row r="9">
      <c r="A9" s="7" t="s">
        <v>272</v>
      </c>
    </row>
    <row r="10">
      <c r="A10" s="11" t="s">
        <v>109</v>
      </c>
      <c r="B10" s="11" t="s">
        <v>276</v>
      </c>
      <c r="C10" s="11" t="s">
        <v>277</v>
      </c>
      <c r="D10" s="11" t="s">
        <v>278</v>
      </c>
    </row>
    <row r="11">
      <c r="A11" s="10" t="n">
        <v>1991</v>
      </c>
      <c r="B11" s="10" t="n">
        <v>14.12</v>
      </c>
      <c r="C11" s="10" t="n">
        <v>43.88</v>
      </c>
      <c r="D11" s="10" t="n">
        <v>29</v>
      </c>
    </row>
    <row r="12">
      <c r="A12" s="10" t="n">
        <v>1992</v>
      </c>
      <c r="B12" s="10" t="n">
        <v>19.31</v>
      </c>
      <c r="C12" s="10" t="n">
        <v>49.86</v>
      </c>
      <c r="D12" s="10" t="n">
        <v>34.58</v>
      </c>
    </row>
    <row r="13">
      <c r="A13" s="10" t="n">
        <v>1993</v>
      </c>
      <c r="B13" s="10" t="n">
        <v>14.76</v>
      </c>
      <c r="C13" s="10" t="n">
        <v>46.24</v>
      </c>
      <c r="D13" s="10" t="n">
        <v>30.5</v>
      </c>
    </row>
    <row r="14">
      <c r="A14" s="10" t="n">
        <v>1994</v>
      </c>
      <c r="B14" s="10" t="n">
        <v>16.88</v>
      </c>
      <c r="C14" s="10" t="n">
        <v>51.63</v>
      </c>
      <c r="D14" s="10" t="n">
        <v>34.26</v>
      </c>
    </row>
    <row r="15">
      <c r="A15" s="10" t="n">
        <v>1995</v>
      </c>
      <c r="B15" s="10" t="n">
        <v>16.56</v>
      </c>
      <c r="C15" s="10" t="n">
        <v>52.61</v>
      </c>
      <c r="D15" s="10" t="n">
        <v>34.58</v>
      </c>
    </row>
    <row r="16">
      <c r="A16" s="10" t="n">
        <v>1996</v>
      </c>
      <c r="B16" s="10" t="n">
        <v>12.82</v>
      </c>
      <c r="C16" s="10" t="n">
        <v>50.77</v>
      </c>
      <c r="D16" s="10" t="n">
        <v>31.8</v>
      </c>
    </row>
    <row r="17">
      <c r="A17" s="10" t="n">
        <v>1997</v>
      </c>
      <c r="B17" s="10" t="n">
        <v>15.75</v>
      </c>
      <c r="C17" s="10" t="n">
        <v>56.12</v>
      </c>
      <c r="D17" s="10" t="n">
        <v>35.93</v>
      </c>
    </row>
    <row r="18">
      <c r="A18" s="10" t="n">
        <v>1998</v>
      </c>
      <c r="B18" s="10" t="n">
        <v>11.25</v>
      </c>
      <c r="C18" s="10" t="n">
        <v>59.23</v>
      </c>
      <c r="D18" s="10" t="n">
        <v>35.24</v>
      </c>
    </row>
    <row r="19">
      <c r="A19" s="10" t="n">
        <v>1999</v>
      </c>
      <c r="B19" s="10" t="n">
        <v>12.18</v>
      </c>
      <c r="C19" s="10" t="n">
        <v>53.78</v>
      </c>
      <c r="D19" s="10" t="n">
        <v>32.98</v>
      </c>
    </row>
    <row r="20">
      <c r="A20" s="10" t="n">
        <v>2000</v>
      </c>
      <c r="B20" s="10" t="n">
        <v>16.01</v>
      </c>
      <c r="C20" s="10" t="n">
        <v>51.55</v>
      </c>
      <c r="D20" s="10" t="n">
        <v>33.78</v>
      </c>
    </row>
    <row r="21">
      <c r="A21" s="10" t="n">
        <v>2001</v>
      </c>
      <c r="B21" s="10" t="n">
        <v>15.8</v>
      </c>
      <c r="C21" s="10" t="n">
        <v>53.71</v>
      </c>
      <c r="D21" s="10" t="n">
        <v>34.75</v>
      </c>
    </row>
    <row r="22">
      <c r="A22" s="10" t="n">
        <v>2002</v>
      </c>
      <c r="B22" s="10" t="n">
        <v>20.82</v>
      </c>
      <c r="C22" s="10" t="n">
        <v>58.2</v>
      </c>
      <c r="D22" s="10" t="n">
        <v>39.51</v>
      </c>
    </row>
    <row r="23">
      <c r="A23" s="10" t="n">
        <v>2003</v>
      </c>
      <c r="B23" s="10" t="n">
        <v>31.14</v>
      </c>
      <c r="C23" s="10" t="n">
        <v>55.88</v>
      </c>
      <c r="D23" s="10" t="n">
        <v>43.51</v>
      </c>
    </row>
    <row r="24">
      <c r="A24" s="10" t="n">
        <v>2004</v>
      </c>
      <c r="B24" s="10" t="n">
        <v>33.51</v>
      </c>
      <c r="C24" s="10" t="n">
        <v>58.91</v>
      </c>
      <c r="D24" s="10" t="n">
        <v>46.21</v>
      </c>
    </row>
    <row r="25">
      <c r="A25" s="10" t="n">
        <v>2005</v>
      </c>
      <c r="B25" s="10" t="n">
        <v>30.89</v>
      </c>
      <c r="C25" s="10" t="n">
        <v>55.34</v>
      </c>
      <c r="D25" s="10" t="n">
        <v>43.12</v>
      </c>
    </row>
    <row r="26">
      <c r="A26" s="10" t="n">
        <v>2006</v>
      </c>
      <c r="B26" s="10" t="n">
        <v>29.98</v>
      </c>
      <c r="C26" s="10" t="n">
        <v>53.33</v>
      </c>
      <c r="D26" s="10" t="n">
        <v>41.66</v>
      </c>
    </row>
    <row r="27">
      <c r="A27" s="10" t="n">
        <v>2007</v>
      </c>
      <c r="B27" s="10" t="n">
        <v>30.24</v>
      </c>
      <c r="C27" s="10" t="n">
        <v>49.56</v>
      </c>
      <c r="D27" s="10" t="n">
        <v>39.9</v>
      </c>
    </row>
    <row r="28">
      <c r="A28" s="10" t="n">
        <v>2008</v>
      </c>
      <c r="B28" s="10" t="n">
        <v>33.95</v>
      </c>
      <c r="C28" s="10" t="n">
        <v>57.55</v>
      </c>
      <c r="D28" s="10" t="n">
        <v>45.75</v>
      </c>
    </row>
    <row r="29">
      <c r="A29" s="10" t="n">
        <v>2009</v>
      </c>
      <c r="B29" s="10" t="n">
        <v>44.2</v>
      </c>
      <c r="C29" s="10" t="n">
        <v>67.77</v>
      </c>
      <c r="D29" s="10" t="n">
        <v>55.98</v>
      </c>
    </row>
    <row r="30">
      <c r="A30" s="10" t="n">
        <v>2010</v>
      </c>
      <c r="B30" s="10" t="n">
        <v>49.63</v>
      </c>
      <c r="C30" s="10" t="n">
        <v>72.13</v>
      </c>
      <c r="D30" s="10" t="n">
        <v>60.88</v>
      </c>
    </row>
    <row r="31">
      <c r="A31" s="10" t="n">
        <v>2011</v>
      </c>
      <c r="B31" s="10" t="n">
        <v>47.22</v>
      </c>
      <c r="C31" s="10" t="n">
        <v>72.34</v>
      </c>
      <c r="D31" s="10" t="n">
        <v>59.78</v>
      </c>
    </row>
    <row r="32">
      <c r="A32" s="10" t="n">
        <v>2012</v>
      </c>
      <c r="B32" s="10" t="n">
        <v>57.75</v>
      </c>
      <c r="C32" s="10" t="n">
        <v>69.16</v>
      </c>
      <c r="D32" s="10" t="n">
        <v>63.46</v>
      </c>
    </row>
    <row r="33">
      <c r="A33" s="10" t="n">
        <v>2013</v>
      </c>
      <c r="B33" s="10" t="n">
        <v>58.76</v>
      </c>
      <c r="C33" s="10" t="n">
        <v>64.73</v>
      </c>
      <c r="D33" s="10" t="n">
        <v>61.74</v>
      </c>
    </row>
    <row r="34">
      <c r="A34" s="10" t="n">
        <v>2014</v>
      </c>
      <c r="B34" s="10" t="n">
        <v>49.13</v>
      </c>
      <c r="C34" s="10" t="n">
        <v>64.62</v>
      </c>
      <c r="D34" s="10" t="n">
        <v>56.88</v>
      </c>
    </row>
    <row r="35">
      <c r="A35" s="10" t="n">
        <v>2015</v>
      </c>
      <c r="B35" s="10" t="n">
        <v>51.48</v>
      </c>
      <c r="C35" s="10" t="n">
        <v>72.23</v>
      </c>
      <c r="D35" s="10" t="n">
        <v>61.85</v>
      </c>
    </row>
    <row r="36">
      <c r="A36" s="10" t="n">
        <v>2016</v>
      </c>
      <c r="B36" s="10" t="n">
        <v>51.09</v>
      </c>
      <c r="C36" s="10" t="n">
        <v>74.61</v>
      </c>
      <c r="D36" s="10" t="n">
        <v>62.85</v>
      </c>
    </row>
    <row r="37">
      <c r="A37" s="10" t="n">
        <v>2017</v>
      </c>
      <c r="B37" s="10" t="n">
        <v>41.09</v>
      </c>
      <c r="C37" s="10" t="n">
        <v>81.53</v>
      </c>
      <c r="D37" s="10" t="n">
        <v>61.31</v>
      </c>
    </row>
    <row r="38">
      <c r="A38" s="10" t="n">
        <v>2018</v>
      </c>
      <c r="B38" s="10" t="n">
        <v>47.68</v>
      </c>
      <c r="C38" s="10" t="n">
        <v>80.9</v>
      </c>
      <c r="D38" s="10" t="n">
        <v>64.29</v>
      </c>
    </row>
    <row r="39">
      <c r="A39" s="10" t="n">
        <v>2019</v>
      </c>
      <c r="B39" s="10" t="n">
        <v>51.62</v>
      </c>
      <c r="C39" s="10" t="n">
        <v>80.7</v>
      </c>
      <c r="D39" s="10" t="n">
        <v>66.16</v>
      </c>
    </row>
    <row r="40">
      <c r="A40" s="12" t="n">
        <v>2020</v>
      </c>
      <c r="B40" s="12" t="n">
        <v>55.37</v>
      </c>
      <c r="C40" s="12" t="n">
        <v>82.44</v>
      </c>
      <c r="D40" s="12" t="n">
        <v>68.91</v>
      </c>
    </row>
  </sheetData>
  <hyperlinks>
    <hyperlink ref="A9" r:id="rId1h"/>
    <hyperlink ref="A6" r:id="rId2h"/>
  </hyperlinks>
  <pageMargins left="0.7" right="0.7" top="0.75" bottom="0.75" header="0.3" footer="0.3"/>
  <pageSetup paperSize="9" orientation="portrait" horizontalDpi="300" verticalDpi="300" r:id="rId2"/>
  <tableParts count="1">
    <tablePart r:id="rId2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:creator>U457107</dc:creator>
  <cp:lastModifiedBy>U457107</cp:lastModifiedBy>
  <dcterms:created xsi:type="dcterms:W3CDTF">2025-01-15T15:55:15Z</dcterms:created>
</coreProperties>
</file>